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N:\01 Contas a Receber\08 Editais de Preços\IMS\2017 - 1º sem\GRADUAÇÃO - EAD\"/>
    </mc:Choice>
  </mc:AlternateContent>
  <bookViews>
    <workbookView xWindow="480" yWindow="360" windowWidth="19875" windowHeight="7455" tabRatio="884" firstSheet="5" activeTab="9"/>
  </bookViews>
  <sheets>
    <sheet name="Preços 2017 - Região N, NE e CO" sheetId="9" r:id="rId1"/>
    <sheet name="P. Promo Região N, NE e CO" sheetId="18" r:id="rId2"/>
    <sheet name="Reaj 2016 - Região N, NE e CO" sheetId="6" state="hidden" r:id="rId3"/>
    <sheet name="Preços 2017 - Região S e SE" sheetId="10" r:id="rId4"/>
    <sheet name="Preços 2017 - Polo BH" sheetId="16" r:id="rId5"/>
    <sheet name="P. Promo - Região S e SE" sheetId="17" r:id="rId6"/>
    <sheet name="P. Promo - Região S e SE _II" sheetId="22" r:id="rId7"/>
    <sheet name="Reaj 2016 - Região S e SE " sheetId="7" state="hidden" r:id="rId8"/>
    <sheet name="Preços 2017 - Região ABC e GRU" sheetId="11" r:id="rId9"/>
    <sheet name="P. Promo - Região ABC e GRU" sheetId="23" r:id="rId10"/>
    <sheet name="Reaj 2016 - Região ABC e GRU" sheetId="8" state="hidden" r:id="rId11"/>
    <sheet name="Regiões x Polos" sheetId="5" r:id="rId12"/>
    <sheet name="Logos" sheetId="19" state="hidden" r:id="rId13"/>
    <sheet name="Marketing" sheetId="20" state="hidden" r:id="rId14"/>
    <sheet name="Alterações" sheetId="21" state="hidden" r:id="rId15"/>
    <sheet name="Modelo" sheetId="14" state="hidden" r:id="rId16"/>
    <sheet name="ANEXO 2B" sheetId="12" state="hidden" r:id="rId17"/>
  </sheets>
  <definedNames>
    <definedName name="_xlnm._FilterDatabase" localSheetId="16" hidden="1">'ANEXO 2B'!$B$6:$H$35</definedName>
    <definedName name="_xlnm._FilterDatabase" localSheetId="9" hidden="1">'P. Promo - Região ABC e GRU'!$D$6:$D$42</definedName>
    <definedName name="_xlnm._FilterDatabase" localSheetId="5" hidden="1">'P. Promo - Região S e SE'!$D$6:$D$42</definedName>
    <definedName name="_xlnm._FilterDatabase" localSheetId="6" hidden="1">'P. Promo - Região S e SE _II'!$D$6:$D$42</definedName>
    <definedName name="_xlnm._FilterDatabase" localSheetId="1" hidden="1">'P. Promo Região N, NE e CO'!$D$6:$D$42</definedName>
    <definedName name="_xlnm._FilterDatabase" localSheetId="10" hidden="1">'Reaj 2016 - Região ABC e GRU'!$Z$6:$Z$52</definedName>
    <definedName name="_xlnm._FilterDatabase" localSheetId="2" hidden="1">'Reaj 2016 - Região N, NE e CO'!$D$6:$D$51</definedName>
    <definedName name="_xlnm.Print_Area" localSheetId="9">'P. Promo - Região ABC e GRU'!$A$1:$W$42</definedName>
    <definedName name="_xlnm.Print_Area" localSheetId="5">'P. Promo - Região S e SE'!$A$1:$Y$43</definedName>
    <definedName name="_xlnm.Print_Area" localSheetId="6">'P. Promo - Região S e SE _II'!$A$1:$Z$42</definedName>
    <definedName name="_xlnm.Print_Area" localSheetId="1">'P. Promo Região N, NE e CO'!$B$1:$Z$42</definedName>
    <definedName name="_xlnm.Print_Area" localSheetId="4">'Preços 2017 - Polo BH'!$A$1:$O$42</definedName>
    <definedName name="_xlnm.Print_Area" localSheetId="8">'Preços 2017 - Região ABC e GRU'!$A$1:$S$43</definedName>
    <definedName name="_xlnm.Print_Area" localSheetId="0">'Preços 2017 - Região N, NE e CO'!$B$1:$N$43</definedName>
    <definedName name="_xlnm.Print_Area" localSheetId="3">'Preços 2017 - Região S e SE'!$A$1:$O$42</definedName>
    <definedName name="_xlnm.Print_Area" localSheetId="2">'Reaj 2016 - Região N, NE e CO'!$B$1:$N$60</definedName>
  </definedNames>
  <calcPr calcId="152511"/>
</workbook>
</file>

<file path=xl/calcChain.xml><?xml version="1.0" encoding="utf-8"?>
<calcChain xmlns="http://schemas.openxmlformats.org/spreadsheetml/2006/main">
  <c r="T9" i="23" l="1"/>
  <c r="T10" i="23"/>
  <c r="T11" i="23"/>
  <c r="T12" i="23"/>
  <c r="R12" i="23" s="1"/>
  <c r="T13" i="23"/>
  <c r="T14" i="23"/>
  <c r="T15" i="23"/>
  <c r="T16" i="23"/>
  <c r="N16" i="23" s="1"/>
  <c r="L16" i="23" s="1"/>
  <c r="T17" i="23"/>
  <c r="T18" i="23"/>
  <c r="T19" i="23"/>
  <c r="T20" i="23"/>
  <c r="R20" i="23" s="1"/>
  <c r="T21" i="23"/>
  <c r="T22" i="23"/>
  <c r="T23" i="23"/>
  <c r="R23" i="23" s="1"/>
  <c r="T24" i="23"/>
  <c r="T25" i="23"/>
  <c r="T26" i="23"/>
  <c r="T27" i="23"/>
  <c r="T28" i="23"/>
  <c r="R28" i="23" s="1"/>
  <c r="T29" i="23"/>
  <c r="T30" i="23"/>
  <c r="T31" i="23"/>
  <c r="R31" i="23" s="1"/>
  <c r="T32" i="23"/>
  <c r="N32" i="23" s="1"/>
  <c r="L32" i="23" s="1"/>
  <c r="T33" i="23"/>
  <c r="T34" i="23"/>
  <c r="T35" i="23"/>
  <c r="N35" i="23" s="1"/>
  <c r="L35" i="23" s="1"/>
  <c r="T36" i="23"/>
  <c r="N36" i="23" s="1"/>
  <c r="L36" i="23" s="1"/>
  <c r="T37" i="23"/>
  <c r="T38" i="23"/>
  <c r="T39" i="23"/>
  <c r="N39" i="23" s="1"/>
  <c r="L39" i="23" s="1"/>
  <c r="T40" i="23"/>
  <c r="N40" i="23" s="1"/>
  <c r="T41" i="23"/>
  <c r="T42" i="23"/>
  <c r="T8" i="23"/>
  <c r="R29" i="23"/>
  <c r="R30" i="23"/>
  <c r="R33" i="23"/>
  <c r="R34" i="23"/>
  <c r="R37" i="23"/>
  <c r="R38" i="23"/>
  <c r="R41" i="23"/>
  <c r="L29" i="23"/>
  <c r="N29" i="23"/>
  <c r="N30" i="23"/>
  <c r="L30" i="23" s="1"/>
  <c r="N31" i="23"/>
  <c r="L31" i="23" s="1"/>
  <c r="N33" i="23"/>
  <c r="L33" i="23" s="1"/>
  <c r="N34" i="23"/>
  <c r="L34" i="23" s="1"/>
  <c r="N37" i="23"/>
  <c r="L37" i="23" s="1"/>
  <c r="N38" i="23"/>
  <c r="L38" i="23" s="1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9" i="23"/>
  <c r="P10" i="23"/>
  <c r="P11" i="23"/>
  <c r="R11" i="23" s="1"/>
  <c r="P12" i="23"/>
  <c r="P13" i="23"/>
  <c r="P14" i="23"/>
  <c r="P15" i="23"/>
  <c r="N15" i="23" s="1"/>
  <c r="L15" i="23" s="1"/>
  <c r="P16" i="23"/>
  <c r="P17" i="23"/>
  <c r="P18" i="23"/>
  <c r="P19" i="23"/>
  <c r="R19" i="23" s="1"/>
  <c r="P20" i="23"/>
  <c r="P21" i="23"/>
  <c r="P22" i="23"/>
  <c r="P23" i="23"/>
  <c r="P24" i="23"/>
  <c r="P25" i="23"/>
  <c r="P26" i="23"/>
  <c r="P27" i="23"/>
  <c r="R27" i="23" s="1"/>
  <c r="P28" i="23"/>
  <c r="P8" i="23"/>
  <c r="F16" i="23"/>
  <c r="F17" i="23"/>
  <c r="F18" i="23"/>
  <c r="N18" i="23" s="1"/>
  <c r="L18" i="23" s="1"/>
  <c r="F19" i="23"/>
  <c r="F20" i="23"/>
  <c r="F21" i="23"/>
  <c r="F22" i="23"/>
  <c r="N22" i="23" s="1"/>
  <c r="L22" i="23" s="1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15" i="23"/>
  <c r="F9" i="23"/>
  <c r="N9" i="23" s="1"/>
  <c r="L9" i="23" s="1"/>
  <c r="F10" i="23"/>
  <c r="F11" i="23"/>
  <c r="F12" i="23"/>
  <c r="F13" i="23"/>
  <c r="F14" i="23"/>
  <c r="F8" i="23"/>
  <c r="R42" i="23"/>
  <c r="J42" i="23"/>
  <c r="H42" i="23"/>
  <c r="N42" i="23"/>
  <c r="L42" i="23" s="1"/>
  <c r="B42" i="23"/>
  <c r="J41" i="23"/>
  <c r="H41" i="23"/>
  <c r="N41" i="23"/>
  <c r="L41" i="23" s="1"/>
  <c r="B41" i="23"/>
  <c r="J40" i="23"/>
  <c r="H40" i="23"/>
  <c r="B40" i="23"/>
  <c r="J39" i="23"/>
  <c r="H39" i="23"/>
  <c r="B39" i="23"/>
  <c r="J38" i="23"/>
  <c r="H38" i="23"/>
  <c r="B38" i="23"/>
  <c r="J37" i="23"/>
  <c r="H37" i="23"/>
  <c r="B37" i="23"/>
  <c r="J36" i="23"/>
  <c r="H36" i="23"/>
  <c r="B36" i="23"/>
  <c r="J35" i="23"/>
  <c r="H35" i="23"/>
  <c r="B35" i="23"/>
  <c r="J34" i="23"/>
  <c r="H34" i="23"/>
  <c r="B34" i="23"/>
  <c r="J33" i="23"/>
  <c r="H33" i="23"/>
  <c r="J32" i="23"/>
  <c r="H32" i="23"/>
  <c r="B32" i="23"/>
  <c r="J31" i="23"/>
  <c r="H31" i="23"/>
  <c r="B31" i="23"/>
  <c r="J30" i="23"/>
  <c r="H30" i="23"/>
  <c r="B30" i="23"/>
  <c r="J29" i="23"/>
  <c r="H29" i="23"/>
  <c r="B29" i="23"/>
  <c r="J28" i="23"/>
  <c r="H28" i="23"/>
  <c r="B28" i="23"/>
  <c r="J27" i="23"/>
  <c r="H27" i="23"/>
  <c r="B27" i="23"/>
  <c r="R26" i="23"/>
  <c r="J26" i="23"/>
  <c r="H26" i="23"/>
  <c r="N26" i="23"/>
  <c r="L26" i="23" s="1"/>
  <c r="B26" i="23"/>
  <c r="R25" i="23"/>
  <c r="J25" i="23"/>
  <c r="H25" i="23"/>
  <c r="B25" i="23"/>
  <c r="J24" i="23"/>
  <c r="H24" i="23"/>
  <c r="B24" i="23"/>
  <c r="J23" i="23"/>
  <c r="H23" i="23"/>
  <c r="B23" i="23"/>
  <c r="R22" i="23"/>
  <c r="J22" i="23"/>
  <c r="H22" i="23"/>
  <c r="B22" i="23"/>
  <c r="R21" i="23"/>
  <c r="J21" i="23"/>
  <c r="H21" i="23"/>
  <c r="N21" i="23"/>
  <c r="L21" i="23" s="1"/>
  <c r="B21" i="23"/>
  <c r="J20" i="23"/>
  <c r="H20" i="23"/>
  <c r="B20" i="23"/>
  <c r="J19" i="23"/>
  <c r="H19" i="23"/>
  <c r="N19" i="23"/>
  <c r="L19" i="23" s="1"/>
  <c r="R18" i="23"/>
  <c r="J18" i="23"/>
  <c r="H18" i="23"/>
  <c r="B18" i="23"/>
  <c r="R17" i="23"/>
  <c r="J17" i="23"/>
  <c r="H17" i="23"/>
  <c r="B17" i="23"/>
  <c r="J16" i="23"/>
  <c r="H16" i="23"/>
  <c r="B16" i="23"/>
  <c r="J15" i="23"/>
  <c r="H15" i="23"/>
  <c r="B15" i="23"/>
  <c r="R14" i="23"/>
  <c r="J14" i="23"/>
  <c r="H14" i="23"/>
  <c r="B14" i="23"/>
  <c r="R13" i="23"/>
  <c r="J13" i="23"/>
  <c r="H13" i="23"/>
  <c r="N13" i="23"/>
  <c r="L13" i="23" s="1"/>
  <c r="B13" i="23"/>
  <c r="J12" i="23"/>
  <c r="H12" i="23"/>
  <c r="B12" i="23"/>
  <c r="J11" i="23"/>
  <c r="H11" i="23"/>
  <c r="N11" i="23"/>
  <c r="L11" i="23" s="1"/>
  <c r="B11" i="23"/>
  <c r="R10" i="23"/>
  <c r="J10" i="23"/>
  <c r="H10" i="23"/>
  <c r="R9" i="23"/>
  <c r="J9" i="23"/>
  <c r="H9" i="23"/>
  <c r="B9" i="23"/>
  <c r="J8" i="23"/>
  <c r="H8" i="23"/>
  <c r="B8" i="23"/>
  <c r="R40" i="23" l="1"/>
  <c r="R36" i="23"/>
  <c r="L40" i="23"/>
  <c r="R39" i="23"/>
  <c r="R35" i="23"/>
  <c r="R32" i="23"/>
  <c r="N28" i="23"/>
  <c r="L28" i="23" s="1"/>
  <c r="N24" i="23"/>
  <c r="L24" i="23" s="1"/>
  <c r="N20" i="23"/>
  <c r="L20" i="23" s="1"/>
  <c r="R16" i="23"/>
  <c r="N12" i="23"/>
  <c r="L12" i="23" s="1"/>
  <c r="R15" i="23"/>
  <c r="R24" i="23"/>
  <c r="N27" i="23"/>
  <c r="L27" i="23" s="1"/>
  <c r="N23" i="23"/>
  <c r="L23" i="23" s="1"/>
  <c r="N10" i="23"/>
  <c r="L10" i="23" s="1"/>
  <c r="N14" i="23"/>
  <c r="L14" i="23" s="1"/>
  <c r="N17" i="23"/>
  <c r="L17" i="23" s="1"/>
  <c r="N25" i="23"/>
  <c r="L25" i="23" s="1"/>
  <c r="P8" i="22"/>
  <c r="P9" i="22"/>
  <c r="P10" i="22"/>
  <c r="P11" i="22"/>
  <c r="R11" i="22" s="1"/>
  <c r="P12" i="22"/>
  <c r="R12" i="22" s="1"/>
  <c r="P13" i="22"/>
  <c r="P14" i="22"/>
  <c r="P15" i="22"/>
  <c r="P16" i="22"/>
  <c r="R16" i="22" s="1"/>
  <c r="P17" i="22"/>
  <c r="P18" i="22"/>
  <c r="P19" i="22"/>
  <c r="R19" i="22" s="1"/>
  <c r="P20" i="22"/>
  <c r="R20" i="22" s="1"/>
  <c r="P21" i="22"/>
  <c r="P22" i="22"/>
  <c r="P23" i="22"/>
  <c r="R23" i="22" s="1"/>
  <c r="P24" i="22"/>
  <c r="R24" i="22" s="1"/>
  <c r="P25" i="22"/>
  <c r="P26" i="22"/>
  <c r="P27" i="22"/>
  <c r="P28" i="22"/>
  <c r="R28" i="22" s="1"/>
  <c r="P30" i="22"/>
  <c r="R30" i="22" s="1"/>
  <c r="P31" i="22"/>
  <c r="P32" i="22"/>
  <c r="R32" i="22" s="1"/>
  <c r="P33" i="22"/>
  <c r="P35" i="22"/>
  <c r="R35" i="22" s="1"/>
  <c r="P36" i="22"/>
  <c r="P37" i="22"/>
  <c r="R37" i="22" s="1"/>
  <c r="P38" i="22"/>
  <c r="P39" i="22"/>
  <c r="R39" i="22" s="1"/>
  <c r="P41" i="22"/>
  <c r="R41" i="22" s="1"/>
  <c r="P42" i="22"/>
  <c r="R42" i="22" s="1"/>
  <c r="J42" i="22"/>
  <c r="H42" i="22"/>
  <c r="F42" i="22"/>
  <c r="B42" i="22"/>
  <c r="J41" i="22"/>
  <c r="H41" i="22"/>
  <c r="F41" i="22"/>
  <c r="B41" i="22"/>
  <c r="R40" i="22"/>
  <c r="P40" i="22"/>
  <c r="N40" i="22"/>
  <c r="L40" i="22"/>
  <c r="J40" i="22"/>
  <c r="H40" i="22"/>
  <c r="F40" i="22"/>
  <c r="B40" i="22"/>
  <c r="J39" i="22"/>
  <c r="H39" i="22"/>
  <c r="F39" i="22"/>
  <c r="B39" i="22"/>
  <c r="R38" i="22"/>
  <c r="J38" i="22"/>
  <c r="H38" i="22"/>
  <c r="F38" i="22"/>
  <c r="N38" i="22" s="1"/>
  <c r="L38" i="22" s="1"/>
  <c r="B38" i="22"/>
  <c r="J37" i="22"/>
  <c r="H37" i="22"/>
  <c r="F37" i="22"/>
  <c r="B37" i="22"/>
  <c r="R36" i="22"/>
  <c r="J36" i="22"/>
  <c r="H36" i="22"/>
  <c r="F36" i="22"/>
  <c r="N36" i="22" s="1"/>
  <c r="L36" i="22" s="1"/>
  <c r="B36" i="22"/>
  <c r="J35" i="22"/>
  <c r="H35" i="22"/>
  <c r="F35" i="22"/>
  <c r="B35" i="22"/>
  <c r="R34" i="22"/>
  <c r="P34" i="22"/>
  <c r="N34" i="22"/>
  <c r="L34" i="22"/>
  <c r="J34" i="22"/>
  <c r="H34" i="22"/>
  <c r="F34" i="22"/>
  <c r="B34" i="22"/>
  <c r="R33" i="22"/>
  <c r="J33" i="22"/>
  <c r="H33" i="22"/>
  <c r="F33" i="22"/>
  <c r="J32" i="22"/>
  <c r="H32" i="22"/>
  <c r="F32" i="22"/>
  <c r="B32" i="22"/>
  <c r="R31" i="22"/>
  <c r="J31" i="22"/>
  <c r="H31" i="22"/>
  <c r="F31" i="22"/>
  <c r="B31" i="22"/>
  <c r="J30" i="22"/>
  <c r="H30" i="22"/>
  <c r="F30" i="22"/>
  <c r="N30" i="22" s="1"/>
  <c r="L30" i="22" s="1"/>
  <c r="B30" i="22"/>
  <c r="R29" i="22"/>
  <c r="P29" i="22"/>
  <c r="N29" i="22"/>
  <c r="L29" i="22"/>
  <c r="J29" i="22"/>
  <c r="H29" i="22"/>
  <c r="F29" i="22"/>
  <c r="B29" i="22"/>
  <c r="J28" i="22"/>
  <c r="H28" i="22"/>
  <c r="F28" i="22"/>
  <c r="B28" i="22"/>
  <c r="R27" i="22"/>
  <c r="J27" i="22"/>
  <c r="H27" i="22"/>
  <c r="F27" i="22"/>
  <c r="B27" i="22"/>
  <c r="R26" i="22"/>
  <c r="J26" i="22"/>
  <c r="H26" i="22"/>
  <c r="F26" i="22"/>
  <c r="B26" i="22"/>
  <c r="R25" i="22"/>
  <c r="J25" i="22"/>
  <c r="H25" i="22"/>
  <c r="F25" i="22"/>
  <c r="N25" i="22" s="1"/>
  <c r="L25" i="22" s="1"/>
  <c r="B25" i="22"/>
  <c r="J24" i="22"/>
  <c r="H24" i="22"/>
  <c r="F24" i="22"/>
  <c r="B24" i="22"/>
  <c r="J23" i="22"/>
  <c r="H23" i="22"/>
  <c r="F23" i="22"/>
  <c r="B23" i="22"/>
  <c r="R22" i="22"/>
  <c r="J22" i="22"/>
  <c r="H22" i="22"/>
  <c r="F22" i="22"/>
  <c r="B22" i="22"/>
  <c r="R21" i="22"/>
  <c r="J21" i="22"/>
  <c r="H21" i="22"/>
  <c r="F21" i="22"/>
  <c r="N21" i="22" s="1"/>
  <c r="L21" i="22" s="1"/>
  <c r="B21" i="22"/>
  <c r="J20" i="22"/>
  <c r="H20" i="22"/>
  <c r="F20" i="22"/>
  <c r="B20" i="22"/>
  <c r="J19" i="22"/>
  <c r="H19" i="22"/>
  <c r="F19" i="22"/>
  <c r="R18" i="22"/>
  <c r="J18" i="22"/>
  <c r="H18" i="22"/>
  <c r="F18" i="22"/>
  <c r="N18" i="22" s="1"/>
  <c r="L18" i="22" s="1"/>
  <c r="B18" i="22"/>
  <c r="R17" i="22"/>
  <c r="J17" i="22"/>
  <c r="H17" i="22"/>
  <c r="F17" i="22"/>
  <c r="N17" i="22" s="1"/>
  <c r="L17" i="22" s="1"/>
  <c r="B17" i="22"/>
  <c r="J16" i="22"/>
  <c r="H16" i="22"/>
  <c r="F16" i="22"/>
  <c r="B16" i="22"/>
  <c r="R15" i="22"/>
  <c r="J15" i="22"/>
  <c r="H15" i="22"/>
  <c r="F15" i="22"/>
  <c r="B15" i="22"/>
  <c r="R14" i="22"/>
  <c r="J14" i="22"/>
  <c r="H14" i="22"/>
  <c r="F14" i="22"/>
  <c r="N14" i="22" s="1"/>
  <c r="L14" i="22" s="1"/>
  <c r="B14" i="22"/>
  <c r="R13" i="22"/>
  <c r="J13" i="22"/>
  <c r="H13" i="22"/>
  <c r="F13" i="22"/>
  <c r="N13" i="22" s="1"/>
  <c r="L13" i="22" s="1"/>
  <c r="B13" i="22"/>
  <c r="J12" i="22"/>
  <c r="H12" i="22"/>
  <c r="F12" i="22"/>
  <c r="B12" i="22"/>
  <c r="J11" i="22"/>
  <c r="H11" i="22"/>
  <c r="F11" i="22"/>
  <c r="B11" i="22"/>
  <c r="R10" i="22"/>
  <c r="J10" i="22"/>
  <c r="H10" i="22"/>
  <c r="F10" i="22"/>
  <c r="N10" i="22" s="1"/>
  <c r="L10" i="22" s="1"/>
  <c r="R9" i="22"/>
  <c r="J9" i="22"/>
  <c r="H9" i="22"/>
  <c r="F9" i="22"/>
  <c r="N9" i="22" s="1"/>
  <c r="L9" i="22" s="1"/>
  <c r="B9" i="22"/>
  <c r="J8" i="22"/>
  <c r="H8" i="22"/>
  <c r="F8" i="22"/>
  <c r="B8" i="22"/>
  <c r="N42" i="22" l="1"/>
  <c r="L42" i="22" s="1"/>
  <c r="N32" i="22"/>
  <c r="L32" i="22" s="1"/>
  <c r="N27" i="22"/>
  <c r="L27" i="22" s="1"/>
  <c r="N23" i="22"/>
  <c r="L23" i="22" s="1"/>
  <c r="N19" i="22"/>
  <c r="L19" i="22" s="1"/>
  <c r="N11" i="22"/>
  <c r="L11" i="22" s="1"/>
  <c r="N15" i="22"/>
  <c r="L15" i="22" s="1"/>
  <c r="N39" i="22"/>
  <c r="L39" i="22" s="1"/>
  <c r="N12" i="22"/>
  <c r="L12" i="22" s="1"/>
  <c r="N16" i="22"/>
  <c r="L16" i="22" s="1"/>
  <c r="N20" i="22"/>
  <c r="L20" i="22" s="1"/>
  <c r="N22" i="22"/>
  <c r="L22" i="22" s="1"/>
  <c r="N24" i="22"/>
  <c r="L24" i="22" s="1"/>
  <c r="N26" i="22"/>
  <c r="L26" i="22" s="1"/>
  <c r="N28" i="22"/>
  <c r="L28" i="22" s="1"/>
  <c r="N31" i="22"/>
  <c r="L31" i="22" s="1"/>
  <c r="N35" i="22"/>
  <c r="L35" i="22" s="1"/>
  <c r="N37" i="22"/>
  <c r="L37" i="22" s="1"/>
  <c r="N41" i="22"/>
  <c r="L41" i="22" s="1"/>
  <c r="N33" i="22"/>
  <c r="L33" i="22" s="1"/>
  <c r="P27" i="17"/>
  <c r="R27" i="17" s="1"/>
  <c r="N27" i="17"/>
  <c r="L27" i="17"/>
  <c r="P13" i="17"/>
  <c r="N13" i="17" s="1"/>
  <c r="L13" i="17" s="1"/>
  <c r="L14" i="17"/>
  <c r="L15" i="17"/>
  <c r="L16" i="17"/>
  <c r="L17" i="17"/>
  <c r="L18" i="17"/>
  <c r="L19" i="17"/>
  <c r="L20" i="17"/>
  <c r="L21" i="17"/>
  <c r="P27" i="18"/>
  <c r="R27" i="18" s="1"/>
  <c r="P13" i="18"/>
  <c r="R13" i="18" s="1"/>
  <c r="R13" i="17" l="1"/>
  <c r="N27" i="18"/>
  <c r="L27" i="18" s="1"/>
  <c r="N13" i="18"/>
  <c r="L13" i="18" s="1"/>
  <c r="T41" i="6" l="1"/>
  <c r="H6" i="20"/>
  <c r="R52" i="8" l="1"/>
  <c r="H43" i="11"/>
  <c r="L5" i="20"/>
  <c r="L4" i="20"/>
  <c r="K5" i="20"/>
  <c r="K6" i="20"/>
  <c r="K4" i="20"/>
  <c r="J4" i="20"/>
  <c r="J5" i="20"/>
  <c r="J6" i="20"/>
  <c r="H14" i="21" l="1"/>
  <c r="G14" i="21"/>
  <c r="F14" i="21"/>
  <c r="I13" i="21"/>
  <c r="H13" i="21"/>
  <c r="G13" i="21"/>
  <c r="F13" i="21"/>
  <c r="H12" i="21"/>
  <c r="E14" i="21"/>
  <c r="E13" i="21"/>
  <c r="D13" i="21"/>
  <c r="D14" i="21"/>
  <c r="H8" i="21"/>
  <c r="I7" i="21"/>
  <c r="H7" i="21"/>
  <c r="H6" i="21"/>
  <c r="G8" i="21"/>
  <c r="F8" i="21"/>
  <c r="E8" i="21"/>
  <c r="D8" i="21"/>
  <c r="G7" i="21"/>
  <c r="F7" i="21"/>
  <c r="E7" i="21"/>
  <c r="D7" i="21"/>
  <c r="B34" i="11"/>
  <c r="F33" i="17"/>
  <c r="B33" i="10"/>
  <c r="I5" i="20" l="1"/>
  <c r="I4" i="20"/>
  <c r="T40" i="6"/>
  <c r="G6" i="20"/>
  <c r="L6" i="20" s="1"/>
  <c r="F6" i="20"/>
  <c r="E6" i="20"/>
  <c r="D6" i="20"/>
  <c r="H5" i="20"/>
  <c r="G5" i="20"/>
  <c r="F5" i="20"/>
  <c r="E5" i="20"/>
  <c r="D5" i="20"/>
  <c r="H4" i="20"/>
  <c r="G4" i="20"/>
  <c r="F4" i="20"/>
  <c r="E4" i="20"/>
  <c r="D4" i="20"/>
  <c r="I6" i="20" l="1"/>
  <c r="T20" i="6"/>
  <c r="T20" i="7"/>
  <c r="T21" i="8"/>
  <c r="P42" i="17" l="1"/>
  <c r="R42" i="17" s="1"/>
  <c r="P42" i="18"/>
  <c r="R42" i="18" l="1"/>
  <c r="P19" i="18"/>
  <c r="R19" i="18" l="1"/>
  <c r="P19" i="17"/>
  <c r="R19" i="17" s="1"/>
  <c r="P33" i="17"/>
  <c r="R33" i="17" l="1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4" i="19"/>
  <c r="B3" i="19"/>
  <c r="B2" i="19"/>
  <c r="B1" i="19"/>
  <c r="C34" i="19"/>
  <c r="C37" i="19"/>
  <c r="C40" i="19"/>
  <c r="C22" i="19"/>
  <c r="C12" i="19"/>
  <c r="C21" i="19"/>
  <c r="C4" i="19"/>
  <c r="C25" i="19"/>
  <c r="C29" i="19"/>
  <c r="C14" i="19"/>
  <c r="C35" i="19"/>
  <c r="C9" i="19"/>
  <c r="C8" i="19"/>
  <c r="C16" i="19"/>
  <c r="C19" i="19"/>
  <c r="C3" i="19"/>
  <c r="C10" i="19"/>
  <c r="C24" i="19"/>
  <c r="C26" i="19"/>
  <c r="C18" i="19"/>
  <c r="C31" i="19"/>
  <c r="C30" i="19"/>
  <c r="C39" i="19"/>
  <c r="C6" i="19"/>
  <c r="C11" i="19"/>
  <c r="C20" i="19"/>
  <c r="C27" i="19"/>
  <c r="C13" i="19"/>
  <c r="C17" i="19"/>
  <c r="C28" i="19"/>
  <c r="C23" i="19"/>
  <c r="C15" i="19"/>
  <c r="C7" i="19"/>
  <c r="C41" i="19"/>
  <c r="C38" i="19"/>
  <c r="C36" i="19"/>
  <c r="C2" i="19"/>
  <c r="C5" i="19"/>
  <c r="C32" i="19"/>
  <c r="C33" i="19"/>
  <c r="C1" i="19"/>
  <c r="J10" i="10" l="1"/>
  <c r="F10" i="16"/>
  <c r="H10" i="16" s="1"/>
  <c r="N10" i="16"/>
  <c r="J10" i="17"/>
  <c r="L10" i="16" l="1"/>
  <c r="P10" i="18"/>
  <c r="R10" i="18" s="1"/>
  <c r="P10" i="17"/>
  <c r="R10" i="17" s="1"/>
  <c r="X10" i="7"/>
  <c r="N10" i="10" s="1"/>
  <c r="N10" i="7"/>
  <c r="AC10" i="8"/>
  <c r="J10" i="11"/>
  <c r="F10" i="7" l="1"/>
  <c r="L10" i="7" s="1"/>
  <c r="P10" i="8"/>
  <c r="X10" i="8"/>
  <c r="N10" i="11" s="1"/>
  <c r="J10" i="18"/>
  <c r="J10" i="9"/>
  <c r="V10" i="8"/>
  <c r="L10" i="11" s="1"/>
  <c r="F10" i="11"/>
  <c r="X10" i="6"/>
  <c r="N10" i="9" s="1"/>
  <c r="P10" i="6"/>
  <c r="P10" i="7"/>
  <c r="F10" i="6"/>
  <c r="N10" i="6"/>
  <c r="R10" i="8"/>
  <c r="H10" i="11" s="1"/>
  <c r="AD10" i="8"/>
  <c r="B32" i="11"/>
  <c r="B33" i="11"/>
  <c r="H10" i="7" l="1"/>
  <c r="Z10" i="7" s="1"/>
  <c r="AB10" i="7" s="1"/>
  <c r="F10" i="18"/>
  <c r="N10" i="18" s="1"/>
  <c r="L10" i="18" s="1"/>
  <c r="F10" i="9"/>
  <c r="F10" i="10"/>
  <c r="F10" i="17"/>
  <c r="N10" i="17" s="1"/>
  <c r="L10" i="17" s="1"/>
  <c r="R10" i="7"/>
  <c r="V10" i="7"/>
  <c r="L10" i="10" s="1"/>
  <c r="AC10" i="7"/>
  <c r="AC10" i="6"/>
  <c r="V10" i="6"/>
  <c r="L10" i="9" s="1"/>
  <c r="R10" i="6"/>
  <c r="H10" i="6"/>
  <c r="L10" i="6"/>
  <c r="F8" i="16"/>
  <c r="Z10" i="6" l="1"/>
  <c r="AB10" i="6" s="1"/>
  <c r="H10" i="18"/>
  <c r="H10" i="9"/>
  <c r="H10" i="17"/>
  <c r="H10" i="10"/>
  <c r="P33" i="18"/>
  <c r="F33" i="16"/>
  <c r="H33" i="16" s="1"/>
  <c r="N33" i="16"/>
  <c r="AC42" i="8"/>
  <c r="P42" i="8"/>
  <c r="AB41" i="7"/>
  <c r="AB41" i="6"/>
  <c r="J33" i="9"/>
  <c r="P41" i="6"/>
  <c r="AC41" i="6" l="1"/>
  <c r="I8" i="21"/>
  <c r="I14" i="21" s="1"/>
  <c r="J33" i="18"/>
  <c r="X42" i="8"/>
  <c r="AD42" i="8"/>
  <c r="V42" i="8"/>
  <c r="V41" i="6"/>
  <c r="L33" i="9" s="1"/>
  <c r="F33" i="18"/>
  <c r="X41" i="6"/>
  <c r="N33" i="9" s="1"/>
  <c r="X41" i="7"/>
  <c r="F33" i="9"/>
  <c r="N33" i="18"/>
  <c r="L33" i="18" s="1"/>
  <c r="J33" i="17"/>
  <c r="P41" i="7"/>
  <c r="R33" i="18"/>
  <c r="L33" i="16"/>
  <c r="R42" i="8"/>
  <c r="R41" i="7"/>
  <c r="R41" i="6"/>
  <c r="AC41" i="7"/>
  <c r="F42" i="16"/>
  <c r="L42" i="16" s="1"/>
  <c r="F41" i="16"/>
  <c r="F40" i="16"/>
  <c r="L40" i="16" s="1"/>
  <c r="F39" i="16"/>
  <c r="L39" i="16" s="1"/>
  <c r="F38" i="16"/>
  <c r="L38" i="16" s="1"/>
  <c r="F37" i="16"/>
  <c r="L37" i="16" s="1"/>
  <c r="F36" i="16"/>
  <c r="L36" i="16" s="1"/>
  <c r="F35" i="16"/>
  <c r="L35" i="16" s="1"/>
  <c r="F34" i="16"/>
  <c r="L34" i="16" s="1"/>
  <c r="F32" i="16"/>
  <c r="L32" i="16" s="1"/>
  <c r="F31" i="16"/>
  <c r="L31" i="16" s="1"/>
  <c r="F30" i="16"/>
  <c r="L30" i="16" s="1"/>
  <c r="F29" i="16"/>
  <c r="L29" i="16" s="1"/>
  <c r="F28" i="16"/>
  <c r="L28" i="16" s="1"/>
  <c r="F27" i="16"/>
  <c r="L27" i="16" s="1"/>
  <c r="F26" i="16"/>
  <c r="L26" i="16" s="1"/>
  <c r="F25" i="16"/>
  <c r="L25" i="16" s="1"/>
  <c r="F24" i="16"/>
  <c r="L24" i="16" s="1"/>
  <c r="F23" i="16"/>
  <c r="L23" i="16" s="1"/>
  <c r="F22" i="16"/>
  <c r="L22" i="16" s="1"/>
  <c r="F21" i="16"/>
  <c r="L21" i="16" s="1"/>
  <c r="F20" i="16"/>
  <c r="L20" i="16" s="1"/>
  <c r="F19" i="16"/>
  <c r="L19" i="16" s="1"/>
  <c r="F18" i="16"/>
  <c r="L18" i="16" s="1"/>
  <c r="F17" i="16"/>
  <c r="L17" i="16" s="1"/>
  <c r="F16" i="16"/>
  <c r="L16" i="16" s="1"/>
  <c r="F15" i="16"/>
  <c r="L15" i="16" s="1"/>
  <c r="F14" i="16"/>
  <c r="L14" i="16" s="1"/>
  <c r="F13" i="16"/>
  <c r="L13" i="16" s="1"/>
  <c r="F12" i="16"/>
  <c r="L12" i="16" s="1"/>
  <c r="F11" i="16"/>
  <c r="L11" i="16" s="1"/>
  <c r="F9" i="16"/>
  <c r="L9" i="16" s="1"/>
  <c r="L41" i="16"/>
  <c r="N9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4" i="16"/>
  <c r="N35" i="16"/>
  <c r="N36" i="16"/>
  <c r="N37" i="16"/>
  <c r="N38" i="16"/>
  <c r="N39" i="16"/>
  <c r="N40" i="16"/>
  <c r="N41" i="16"/>
  <c r="N42" i="16"/>
  <c r="N8" i="16"/>
  <c r="L8" i="16"/>
  <c r="B9" i="11"/>
  <c r="B11" i="11"/>
  <c r="B12" i="11"/>
  <c r="B13" i="11"/>
  <c r="B14" i="11"/>
  <c r="B16" i="11"/>
  <c r="B17" i="11"/>
  <c r="B18" i="11"/>
  <c r="B19" i="11"/>
  <c r="B21" i="11"/>
  <c r="B22" i="11"/>
  <c r="B23" i="11"/>
  <c r="B24" i="11"/>
  <c r="B25" i="11"/>
  <c r="B26" i="11"/>
  <c r="B27" i="11"/>
  <c r="B28" i="11"/>
  <c r="B29" i="11"/>
  <c r="B30" i="11"/>
  <c r="B31" i="11"/>
  <c r="B35" i="11"/>
  <c r="B36" i="11"/>
  <c r="B37" i="11"/>
  <c r="B38" i="11"/>
  <c r="B39" i="11"/>
  <c r="B40" i="11"/>
  <c r="B41" i="11"/>
  <c r="B42" i="11"/>
  <c r="B43" i="11"/>
  <c r="B8" i="11"/>
  <c r="B42" i="17"/>
  <c r="B41" i="17"/>
  <c r="B40" i="17"/>
  <c r="B39" i="17"/>
  <c r="B38" i="17"/>
  <c r="B37" i="17"/>
  <c r="B36" i="17"/>
  <c r="B35" i="17"/>
  <c r="B34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8" i="17"/>
  <c r="B17" i="17"/>
  <c r="B16" i="17"/>
  <c r="B15" i="17"/>
  <c r="B14" i="17"/>
  <c r="B13" i="17"/>
  <c r="B12" i="17"/>
  <c r="B11" i="17"/>
  <c r="B9" i="17"/>
  <c r="B8" i="17"/>
  <c r="B42" i="16"/>
  <c r="B41" i="16"/>
  <c r="B40" i="16"/>
  <c r="B39" i="16"/>
  <c r="B38" i="16"/>
  <c r="B37" i="16"/>
  <c r="B36" i="16"/>
  <c r="B35" i="16"/>
  <c r="B34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8" i="16"/>
  <c r="B17" i="16"/>
  <c r="B16" i="16"/>
  <c r="B15" i="16"/>
  <c r="B14" i="16"/>
  <c r="B13" i="16"/>
  <c r="B12" i="16"/>
  <c r="B11" i="16"/>
  <c r="B9" i="16"/>
  <c r="B8" i="16"/>
  <c r="B9" i="10"/>
  <c r="B11" i="10"/>
  <c r="B12" i="10"/>
  <c r="B13" i="10"/>
  <c r="B14" i="10"/>
  <c r="B15" i="10"/>
  <c r="B16" i="10"/>
  <c r="B17" i="10"/>
  <c r="B18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4" i="10"/>
  <c r="B35" i="10"/>
  <c r="B36" i="10"/>
  <c r="B37" i="10"/>
  <c r="B38" i="10"/>
  <c r="B39" i="10"/>
  <c r="B40" i="10"/>
  <c r="B41" i="10"/>
  <c r="B42" i="10"/>
  <c r="B8" i="10"/>
  <c r="B42" i="9"/>
  <c r="B41" i="9"/>
  <c r="B40" i="9"/>
  <c r="B39" i="9"/>
  <c r="B38" i="9"/>
  <c r="B37" i="9"/>
  <c r="B36" i="9"/>
  <c r="B35" i="9"/>
  <c r="B34" i="9"/>
  <c r="B31" i="9"/>
  <c r="B30" i="9"/>
  <c r="B29" i="9"/>
  <c r="B28" i="9"/>
  <c r="B27" i="9"/>
  <c r="B26" i="9"/>
  <c r="B25" i="9"/>
  <c r="B24" i="9"/>
  <c r="B23" i="9"/>
  <c r="B22" i="9"/>
  <c r="B21" i="9"/>
  <c r="B20" i="9"/>
  <c r="B18" i="9"/>
  <c r="B17" i="9"/>
  <c r="B16" i="9"/>
  <c r="B15" i="9"/>
  <c r="B14" i="9"/>
  <c r="B13" i="9"/>
  <c r="B12" i="9"/>
  <c r="B11" i="9"/>
  <c r="B9" i="9"/>
  <c r="B8" i="9"/>
  <c r="B9" i="18"/>
  <c r="B11" i="18"/>
  <c r="B12" i="18"/>
  <c r="B13" i="18"/>
  <c r="B14" i="18"/>
  <c r="B15" i="18"/>
  <c r="B16" i="18"/>
  <c r="B17" i="18"/>
  <c r="B18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4" i="18"/>
  <c r="B35" i="18"/>
  <c r="B36" i="18"/>
  <c r="B37" i="18"/>
  <c r="B38" i="18"/>
  <c r="B39" i="18"/>
  <c r="B40" i="18"/>
  <c r="B41" i="18"/>
  <c r="B42" i="18"/>
  <c r="B8" i="18"/>
  <c r="H33" i="18" l="1"/>
  <c r="H33" i="9"/>
  <c r="H33" i="17"/>
  <c r="V41" i="7"/>
  <c r="N33" i="17"/>
  <c r="L33" i="17" s="1"/>
  <c r="P41" i="18"/>
  <c r="R41" i="18" s="1"/>
  <c r="R40" i="18"/>
  <c r="P40" i="18"/>
  <c r="N40" i="18"/>
  <c r="L40" i="18"/>
  <c r="P39" i="18"/>
  <c r="R39" i="18" s="1"/>
  <c r="P38" i="18"/>
  <c r="R38" i="18" s="1"/>
  <c r="P37" i="18"/>
  <c r="R37" i="18" s="1"/>
  <c r="P36" i="18"/>
  <c r="R36" i="18" s="1"/>
  <c r="P35" i="18"/>
  <c r="R35" i="18" s="1"/>
  <c r="R34" i="18"/>
  <c r="P34" i="18"/>
  <c r="N34" i="18"/>
  <c r="L34" i="18"/>
  <c r="P32" i="18"/>
  <c r="R32" i="18" s="1"/>
  <c r="P31" i="18"/>
  <c r="R31" i="18" s="1"/>
  <c r="P30" i="18"/>
  <c r="R30" i="18" s="1"/>
  <c r="R29" i="18"/>
  <c r="P29" i="18"/>
  <c r="N29" i="18"/>
  <c r="L29" i="18"/>
  <c r="P28" i="18"/>
  <c r="R28" i="18" s="1"/>
  <c r="P26" i="18"/>
  <c r="R26" i="18" s="1"/>
  <c r="P25" i="18"/>
  <c r="R25" i="18" s="1"/>
  <c r="P24" i="18"/>
  <c r="R24" i="18" s="1"/>
  <c r="P23" i="18"/>
  <c r="R23" i="18" s="1"/>
  <c r="P22" i="18"/>
  <c r="R22" i="18" s="1"/>
  <c r="P21" i="18"/>
  <c r="R21" i="18" s="1"/>
  <c r="P20" i="18"/>
  <c r="R20" i="18" s="1"/>
  <c r="P18" i="18"/>
  <c r="P17" i="18"/>
  <c r="R17" i="18" s="1"/>
  <c r="P16" i="18"/>
  <c r="R16" i="18" s="1"/>
  <c r="P15" i="18"/>
  <c r="R15" i="18" s="1"/>
  <c r="P14" i="18"/>
  <c r="R14" i="18" s="1"/>
  <c r="P12" i="18"/>
  <c r="R12" i="18" s="1"/>
  <c r="P11" i="18"/>
  <c r="R11" i="18" s="1"/>
  <c r="P9" i="18"/>
  <c r="R9" i="18" s="1"/>
  <c r="P8" i="18"/>
  <c r="R8" i="18" s="1"/>
  <c r="P9" i="17"/>
  <c r="P11" i="17"/>
  <c r="R11" i="17" s="1"/>
  <c r="P12" i="17"/>
  <c r="P14" i="17"/>
  <c r="R14" i="17" s="1"/>
  <c r="P15" i="17"/>
  <c r="R15" i="17" s="1"/>
  <c r="P16" i="17"/>
  <c r="P17" i="17"/>
  <c r="R17" i="17" s="1"/>
  <c r="P18" i="17"/>
  <c r="R18" i="17" s="1"/>
  <c r="P20" i="17"/>
  <c r="R20" i="17" s="1"/>
  <c r="P21" i="17"/>
  <c r="R21" i="17" s="1"/>
  <c r="P22" i="17"/>
  <c r="P23" i="17"/>
  <c r="R23" i="17" s="1"/>
  <c r="P24" i="17"/>
  <c r="R24" i="17" s="1"/>
  <c r="P25" i="17"/>
  <c r="R25" i="17" s="1"/>
  <c r="P26" i="17"/>
  <c r="R26" i="17" s="1"/>
  <c r="P28" i="17"/>
  <c r="L29" i="17"/>
  <c r="N29" i="17"/>
  <c r="P29" i="17"/>
  <c r="R29" i="17"/>
  <c r="P30" i="17"/>
  <c r="R30" i="17" s="1"/>
  <c r="P31" i="17"/>
  <c r="R31" i="17" s="1"/>
  <c r="P32" i="17"/>
  <c r="R32" i="17" s="1"/>
  <c r="L34" i="17"/>
  <c r="N34" i="17"/>
  <c r="P34" i="17"/>
  <c r="R34" i="17"/>
  <c r="P35" i="17"/>
  <c r="R35" i="17" s="1"/>
  <c r="P36" i="17"/>
  <c r="P37" i="17"/>
  <c r="R37" i="17" s="1"/>
  <c r="P38" i="17"/>
  <c r="R38" i="17" s="1"/>
  <c r="P39" i="17"/>
  <c r="R39" i="17" s="1"/>
  <c r="L40" i="17"/>
  <c r="N40" i="17"/>
  <c r="P40" i="17"/>
  <c r="R40" i="17"/>
  <c r="P41" i="17"/>
  <c r="R41" i="17" s="1"/>
  <c r="P8" i="17"/>
  <c r="R16" i="17" l="1"/>
  <c r="R18" i="18"/>
  <c r="R22" i="17"/>
  <c r="R12" i="17"/>
  <c r="R9" i="17"/>
  <c r="R8" i="17"/>
  <c r="R28" i="17"/>
  <c r="R36" i="17"/>
  <c r="H9" i="16" l="1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4" i="16"/>
  <c r="H35" i="16"/>
  <c r="H36" i="16"/>
  <c r="H37" i="16"/>
  <c r="H38" i="16"/>
  <c r="H39" i="16"/>
  <c r="H40" i="16"/>
  <c r="H41" i="16"/>
  <c r="H42" i="16"/>
  <c r="H8" i="16"/>
  <c r="AC16" i="8" l="1"/>
  <c r="AC20" i="8"/>
  <c r="AC23" i="8"/>
  <c r="AC24" i="8"/>
  <c r="AC27" i="8"/>
  <c r="AC31" i="8"/>
  <c r="AC36" i="8"/>
  <c r="AC38" i="8"/>
  <c r="AC44" i="8"/>
  <c r="AC46" i="8"/>
  <c r="AC49" i="8"/>
  <c r="AC15" i="8"/>
  <c r="AC13" i="8"/>
  <c r="AC11" i="8"/>
  <c r="AB48" i="7"/>
  <c r="AB45" i="7"/>
  <c r="AB43" i="7"/>
  <c r="AB37" i="7"/>
  <c r="AB35" i="7"/>
  <c r="AB30" i="7"/>
  <c r="AB26" i="7"/>
  <c r="AB23" i="7"/>
  <c r="AB22" i="7"/>
  <c r="AB19" i="7"/>
  <c r="AB15" i="7"/>
  <c r="AB13" i="7"/>
  <c r="AB11" i="7"/>
  <c r="AB11" i="6"/>
  <c r="AB13" i="6"/>
  <c r="AB15" i="6"/>
  <c r="AB19" i="6"/>
  <c r="AB22" i="6"/>
  <c r="AB23" i="6"/>
  <c r="AB26" i="6"/>
  <c r="AB30" i="6"/>
  <c r="AB35" i="6"/>
  <c r="AB37" i="6"/>
  <c r="AB43" i="6"/>
  <c r="AB45" i="6"/>
  <c r="AB48" i="6"/>
  <c r="P43" i="6"/>
  <c r="P37" i="6"/>
  <c r="P35" i="6"/>
  <c r="P48" i="6"/>
  <c r="P30" i="6"/>
  <c r="P48" i="7"/>
  <c r="P26" i="7"/>
  <c r="AC26" i="7" s="1"/>
  <c r="P22" i="7"/>
  <c r="P45" i="7"/>
  <c r="P43" i="7"/>
  <c r="AC43" i="7" s="1"/>
  <c r="P37" i="7"/>
  <c r="AC37" i="7" s="1"/>
  <c r="P15" i="7"/>
  <c r="X11" i="7"/>
  <c r="N11" i="10" s="1"/>
  <c r="J40" i="11"/>
  <c r="J25" i="11"/>
  <c r="P31" i="8"/>
  <c r="J19" i="11"/>
  <c r="J38" i="11"/>
  <c r="J36" i="11"/>
  <c r="J31" i="11"/>
  <c r="J29" i="11"/>
  <c r="J14" i="11"/>
  <c r="J11" i="11"/>
  <c r="P49" i="8" l="1"/>
  <c r="X37" i="7"/>
  <c r="N30" i="10" s="1"/>
  <c r="X30" i="6"/>
  <c r="N24" i="9" s="1"/>
  <c r="P11" i="8"/>
  <c r="F11" i="11" s="1"/>
  <c r="X46" i="8"/>
  <c r="N38" i="11" s="1"/>
  <c r="X23" i="8"/>
  <c r="N19" i="11" s="1"/>
  <c r="P46" i="8"/>
  <c r="V46" i="8" s="1"/>
  <c r="L38" i="11" s="1"/>
  <c r="P23" i="8"/>
  <c r="AD23" i="8" s="1"/>
  <c r="P15" i="8"/>
  <c r="F14" i="11" s="1"/>
  <c r="P38" i="8"/>
  <c r="V38" i="8" s="1"/>
  <c r="L31" i="11" s="1"/>
  <c r="X26" i="7"/>
  <c r="N21" i="10" s="1"/>
  <c r="X48" i="7"/>
  <c r="N39" i="10" s="1"/>
  <c r="P11" i="7"/>
  <c r="F11" i="10" s="1"/>
  <c r="X11" i="8"/>
  <c r="N11" i="11" s="1"/>
  <c r="P36" i="8"/>
  <c r="V36" i="8" s="1"/>
  <c r="L29" i="11" s="1"/>
  <c r="X16" i="8"/>
  <c r="N15" i="11" s="1"/>
  <c r="J15" i="11"/>
  <c r="X27" i="8"/>
  <c r="N22" i="11" s="1"/>
  <c r="J22" i="11"/>
  <c r="V49" i="8"/>
  <c r="L40" i="11" s="1"/>
  <c r="F40" i="11"/>
  <c r="X44" i="8"/>
  <c r="N36" i="11" s="1"/>
  <c r="X20" i="8"/>
  <c r="N17" i="11" s="1"/>
  <c r="J17" i="11"/>
  <c r="V31" i="8"/>
  <c r="L25" i="11" s="1"/>
  <c r="F25" i="11"/>
  <c r="AD49" i="8"/>
  <c r="X38" i="8"/>
  <c r="N31" i="11" s="1"/>
  <c r="X49" i="8"/>
  <c r="N40" i="11" s="1"/>
  <c r="AD31" i="8"/>
  <c r="X15" i="8"/>
  <c r="N14" i="11" s="1"/>
  <c r="X36" i="8"/>
  <c r="N29" i="11" s="1"/>
  <c r="P44" i="8"/>
  <c r="R44" i="8" s="1"/>
  <c r="H36" i="11" s="1"/>
  <c r="X31" i="8"/>
  <c r="N25" i="11" s="1"/>
  <c r="V15" i="7"/>
  <c r="L14" i="10" s="1"/>
  <c r="F14" i="17"/>
  <c r="N14" i="17" s="1"/>
  <c r="F14" i="10"/>
  <c r="J28" i="17"/>
  <c r="J28" i="10"/>
  <c r="V45" i="7"/>
  <c r="L37" i="10" s="1"/>
  <c r="F37" i="17"/>
  <c r="N37" i="17" s="1"/>
  <c r="L37" i="17" s="1"/>
  <c r="F37" i="10"/>
  <c r="V22" i="7"/>
  <c r="L18" i="10" s="1"/>
  <c r="F18" i="17"/>
  <c r="N18" i="17" s="1"/>
  <c r="F18" i="10"/>
  <c r="X15" i="6"/>
  <c r="N14" i="9" s="1"/>
  <c r="J14" i="18"/>
  <c r="J14" i="9"/>
  <c r="V37" i="6"/>
  <c r="L30" i="9" s="1"/>
  <c r="F30" i="18"/>
  <c r="N30" i="18" s="1"/>
  <c r="L30" i="18" s="1"/>
  <c r="F30" i="9"/>
  <c r="P45" i="6"/>
  <c r="AC45" i="6" s="1"/>
  <c r="J37" i="18"/>
  <c r="J37" i="9"/>
  <c r="AC15" i="7"/>
  <c r="J14" i="17"/>
  <c r="J14" i="10"/>
  <c r="X35" i="7"/>
  <c r="N28" i="10" s="1"/>
  <c r="V43" i="7"/>
  <c r="L35" i="10" s="1"/>
  <c r="F35" i="17"/>
  <c r="N35" i="17" s="1"/>
  <c r="L35" i="17" s="1"/>
  <c r="F35" i="10"/>
  <c r="J37" i="17"/>
  <c r="J37" i="10"/>
  <c r="J18" i="17"/>
  <c r="J18" i="10"/>
  <c r="X30" i="7"/>
  <c r="N24" i="10" s="1"/>
  <c r="J24" i="17"/>
  <c r="J24" i="10"/>
  <c r="X19" i="6"/>
  <c r="N16" i="9" s="1"/>
  <c r="J16" i="18"/>
  <c r="J16" i="9"/>
  <c r="P26" i="6"/>
  <c r="V26" i="6" s="1"/>
  <c r="L21" i="9" s="1"/>
  <c r="J21" i="18"/>
  <c r="J21" i="9"/>
  <c r="V48" i="6"/>
  <c r="L39" i="9" s="1"/>
  <c r="F39" i="18"/>
  <c r="N39" i="18" s="1"/>
  <c r="L39" i="18" s="1"/>
  <c r="F39" i="9"/>
  <c r="V35" i="6"/>
  <c r="L28" i="9" s="1"/>
  <c r="F28" i="18"/>
  <c r="N28" i="18" s="1"/>
  <c r="L28" i="18" s="1"/>
  <c r="F28" i="9"/>
  <c r="X37" i="6"/>
  <c r="N30" i="9" s="1"/>
  <c r="J30" i="18"/>
  <c r="J30" i="9"/>
  <c r="X15" i="7"/>
  <c r="N14" i="10" s="1"/>
  <c r="V37" i="7"/>
  <c r="L30" i="10" s="1"/>
  <c r="F30" i="17"/>
  <c r="N30" i="17" s="1"/>
  <c r="L30" i="17" s="1"/>
  <c r="F30" i="10"/>
  <c r="J35" i="17"/>
  <c r="J35" i="10"/>
  <c r="X45" i="7"/>
  <c r="N37" i="10" s="1"/>
  <c r="X22" i="7"/>
  <c r="N18" i="10" s="1"/>
  <c r="V26" i="7"/>
  <c r="L21" i="10" s="1"/>
  <c r="F21" i="17"/>
  <c r="N21" i="17" s="1"/>
  <c r="F21" i="10"/>
  <c r="V48" i="7"/>
  <c r="L39" i="10" s="1"/>
  <c r="F39" i="17"/>
  <c r="N39" i="17" s="1"/>
  <c r="L39" i="17" s="1"/>
  <c r="F39" i="10"/>
  <c r="X22" i="6"/>
  <c r="N18" i="9" s="1"/>
  <c r="J18" i="18"/>
  <c r="J18" i="9"/>
  <c r="V30" i="6"/>
  <c r="L24" i="9" s="1"/>
  <c r="F24" i="18"/>
  <c r="N24" i="18" s="1"/>
  <c r="L24" i="18" s="1"/>
  <c r="F24" i="9"/>
  <c r="X48" i="6"/>
  <c r="N39" i="9" s="1"/>
  <c r="J39" i="18"/>
  <c r="J39" i="9"/>
  <c r="J28" i="18"/>
  <c r="J28" i="9"/>
  <c r="V43" i="6"/>
  <c r="L35" i="9" s="1"/>
  <c r="F35" i="18"/>
  <c r="N35" i="18" s="1"/>
  <c r="L35" i="18" s="1"/>
  <c r="F35" i="9"/>
  <c r="AC48" i="7"/>
  <c r="AC22" i="7"/>
  <c r="AC30" i="6"/>
  <c r="J11" i="17"/>
  <c r="J11" i="10"/>
  <c r="P35" i="7"/>
  <c r="J30" i="17"/>
  <c r="J30" i="10"/>
  <c r="X43" i="7"/>
  <c r="N35" i="10" s="1"/>
  <c r="X19" i="7"/>
  <c r="N16" i="10" s="1"/>
  <c r="J16" i="17"/>
  <c r="J16" i="10"/>
  <c r="J21" i="17"/>
  <c r="J21" i="10"/>
  <c r="J39" i="17"/>
  <c r="J39" i="10"/>
  <c r="J24" i="18"/>
  <c r="J24" i="9"/>
  <c r="X11" i="6"/>
  <c r="N11" i="9" s="1"/>
  <c r="J11" i="18"/>
  <c r="J11" i="9"/>
  <c r="X35" i="6"/>
  <c r="N28" i="9" s="1"/>
  <c r="X43" i="6"/>
  <c r="N35" i="9" s="1"/>
  <c r="J35" i="18"/>
  <c r="J35" i="9"/>
  <c r="AC45" i="7"/>
  <c r="AC43" i="6"/>
  <c r="X45" i="6"/>
  <c r="N37" i="9" s="1"/>
  <c r="X26" i="6"/>
  <c r="N21" i="9" s="1"/>
  <c r="AC37" i="6"/>
  <c r="AC48" i="6"/>
  <c r="AC35" i="6"/>
  <c r="R43" i="6"/>
  <c r="R37" i="6"/>
  <c r="R35" i="6"/>
  <c r="P15" i="6"/>
  <c r="P11" i="6"/>
  <c r="R48" i="6"/>
  <c r="R30" i="6"/>
  <c r="P22" i="6"/>
  <c r="P19" i="6"/>
  <c r="R48" i="7"/>
  <c r="P30" i="7"/>
  <c r="R26" i="7"/>
  <c r="R22" i="7"/>
  <c r="P19" i="7"/>
  <c r="R45" i="7"/>
  <c r="R43" i="7"/>
  <c r="R37" i="7"/>
  <c r="R15" i="7"/>
  <c r="R49" i="8"/>
  <c r="H40" i="11" s="1"/>
  <c r="R31" i="8"/>
  <c r="H25" i="11" s="1"/>
  <c r="P27" i="8"/>
  <c r="P20" i="8"/>
  <c r="P16" i="8"/>
  <c r="F11" i="17" l="1"/>
  <c r="N11" i="17" s="1"/>
  <c r="L11" i="17" s="1"/>
  <c r="R11" i="7"/>
  <c r="H11" i="10" s="1"/>
  <c r="V11" i="7"/>
  <c r="L11" i="10" s="1"/>
  <c r="AC11" i="7"/>
  <c r="V23" i="8"/>
  <c r="L19" i="11" s="1"/>
  <c r="R23" i="8"/>
  <c r="H19" i="11" s="1"/>
  <c r="R11" i="8"/>
  <c r="H11" i="11" s="1"/>
  <c r="AD15" i="8"/>
  <c r="R26" i="6"/>
  <c r="H21" i="9" s="1"/>
  <c r="R45" i="6"/>
  <c r="H37" i="18" s="1"/>
  <c r="AC26" i="6"/>
  <c r="V45" i="6"/>
  <c r="L37" i="9" s="1"/>
  <c r="V11" i="8"/>
  <c r="L11" i="11" s="1"/>
  <c r="F19" i="11"/>
  <c r="AD11" i="8"/>
  <c r="R15" i="8"/>
  <c r="H14" i="11" s="1"/>
  <c r="R46" i="8"/>
  <c r="H38" i="11" s="1"/>
  <c r="AD46" i="8"/>
  <c r="F38" i="11"/>
  <c r="R36" i="8"/>
  <c r="H29" i="11" s="1"/>
  <c r="AD36" i="8"/>
  <c r="F29" i="11"/>
  <c r="F31" i="11"/>
  <c r="V15" i="8"/>
  <c r="L14" i="11" s="1"/>
  <c r="AD38" i="8"/>
  <c r="R38" i="8"/>
  <c r="H31" i="11" s="1"/>
  <c r="F15" i="11"/>
  <c r="AD16" i="8"/>
  <c r="F22" i="11"/>
  <c r="AD27" i="8"/>
  <c r="V20" i="8"/>
  <c r="L17" i="11" s="1"/>
  <c r="F17" i="11"/>
  <c r="AD20" i="8"/>
  <c r="V44" i="8"/>
  <c r="L36" i="11" s="1"/>
  <c r="F36" i="11"/>
  <c r="AD44" i="8"/>
  <c r="H11" i="17"/>
  <c r="H35" i="17"/>
  <c r="H35" i="10"/>
  <c r="AC19" i="6"/>
  <c r="F16" i="18"/>
  <c r="N16" i="18" s="1"/>
  <c r="L16" i="18" s="1"/>
  <c r="F16" i="9"/>
  <c r="H24" i="18"/>
  <c r="H24" i="9"/>
  <c r="H28" i="18"/>
  <c r="H28" i="9"/>
  <c r="H14" i="17"/>
  <c r="H14" i="10"/>
  <c r="H37" i="17"/>
  <c r="H37" i="10"/>
  <c r="H21" i="17"/>
  <c r="H21" i="10"/>
  <c r="AC22" i="6"/>
  <c r="F18" i="18"/>
  <c r="N18" i="18" s="1"/>
  <c r="L18" i="18" s="1"/>
  <c r="F18" i="9"/>
  <c r="H39" i="18"/>
  <c r="H39" i="9"/>
  <c r="H30" i="18"/>
  <c r="H30" i="9"/>
  <c r="V35" i="7"/>
  <c r="L28" i="10" s="1"/>
  <c r="F28" i="17"/>
  <c r="N28" i="17" s="1"/>
  <c r="L28" i="17" s="1"/>
  <c r="F28" i="10"/>
  <c r="AC35" i="7"/>
  <c r="R35" i="7"/>
  <c r="V19" i="7"/>
  <c r="L16" i="10" s="1"/>
  <c r="F16" i="17"/>
  <c r="N16" i="17" s="1"/>
  <c r="F16" i="10"/>
  <c r="AC19" i="7"/>
  <c r="F24" i="17"/>
  <c r="N24" i="17" s="1"/>
  <c r="L24" i="17" s="1"/>
  <c r="F24" i="10"/>
  <c r="AC30" i="7"/>
  <c r="F11" i="18"/>
  <c r="N11" i="18" s="1"/>
  <c r="L11" i="18" s="1"/>
  <c r="F11" i="9"/>
  <c r="H35" i="18"/>
  <c r="H35" i="9"/>
  <c r="H30" i="17"/>
  <c r="H30" i="10"/>
  <c r="H18" i="17"/>
  <c r="H18" i="10"/>
  <c r="H39" i="17"/>
  <c r="H39" i="10"/>
  <c r="AC15" i="6"/>
  <c r="F14" i="18"/>
  <c r="N14" i="18" s="1"/>
  <c r="L14" i="18" s="1"/>
  <c r="F14" i="9"/>
  <c r="F21" i="18"/>
  <c r="N21" i="18" s="1"/>
  <c r="L21" i="18" s="1"/>
  <c r="F21" i="9"/>
  <c r="F37" i="18"/>
  <c r="N37" i="18" s="1"/>
  <c r="L37" i="18" s="1"/>
  <c r="F37" i="9"/>
  <c r="V11" i="6"/>
  <c r="L11" i="9" s="1"/>
  <c r="AC11" i="6"/>
  <c r="V15" i="6"/>
  <c r="L14" i="9" s="1"/>
  <c r="R15" i="6"/>
  <c r="R11" i="6"/>
  <c r="V22" i="6"/>
  <c r="L18" i="9" s="1"/>
  <c r="R22" i="6"/>
  <c r="V19" i="6"/>
  <c r="L16" i="9" s="1"/>
  <c r="R19" i="6"/>
  <c r="V30" i="7"/>
  <c r="L24" i="10" s="1"/>
  <c r="R30" i="7"/>
  <c r="R19" i="7"/>
  <c r="V27" i="8"/>
  <c r="L22" i="11" s="1"/>
  <c r="R27" i="8"/>
  <c r="H22" i="11" s="1"/>
  <c r="R20" i="8"/>
  <c r="H17" i="11" s="1"/>
  <c r="R16" i="8"/>
  <c r="H15" i="11" s="1"/>
  <c r="V16" i="8"/>
  <c r="L15" i="11" s="1"/>
  <c r="H21" i="18" l="1"/>
  <c r="H37" i="9"/>
  <c r="H24" i="17"/>
  <c r="H24" i="10"/>
  <c r="H18" i="18"/>
  <c r="H18" i="9"/>
  <c r="H28" i="17"/>
  <c r="H28" i="10"/>
  <c r="H16" i="18"/>
  <c r="H16" i="9"/>
  <c r="H11" i="18"/>
  <c r="H11" i="9"/>
  <c r="H16" i="17"/>
  <c r="H16" i="10"/>
  <c r="H14" i="18"/>
  <c r="H14" i="9"/>
  <c r="T40" i="7"/>
  <c r="N20" i="6"/>
  <c r="F20" i="7"/>
  <c r="J18" i="11" l="1"/>
  <c r="T24" i="8"/>
  <c r="N20" i="7"/>
  <c r="F20" i="6"/>
  <c r="H20" i="6" s="1"/>
  <c r="H20" i="7"/>
  <c r="P21" i="8"/>
  <c r="X21" i="8"/>
  <c r="N18" i="11" s="1"/>
  <c r="L20" i="7"/>
  <c r="N21" i="8"/>
  <c r="F21" i="8"/>
  <c r="J17" i="18" l="1"/>
  <c r="T23" i="6"/>
  <c r="J17" i="17"/>
  <c r="T23" i="7"/>
  <c r="J20" i="11"/>
  <c r="P24" i="8"/>
  <c r="X24" i="8"/>
  <c r="N20" i="11" s="1"/>
  <c r="P20" i="7"/>
  <c r="J17" i="10"/>
  <c r="AD21" i="8"/>
  <c r="F18" i="11"/>
  <c r="P20" i="6"/>
  <c r="V20" i="6" s="1"/>
  <c r="L17" i="9" s="1"/>
  <c r="J17" i="9"/>
  <c r="L20" i="6"/>
  <c r="Z20" i="6" s="1"/>
  <c r="AB20" i="6" s="1"/>
  <c r="Z20" i="7"/>
  <c r="AB20" i="7" s="1"/>
  <c r="X20" i="7"/>
  <c r="X20" i="6"/>
  <c r="N17" i="9" s="1"/>
  <c r="V21" i="8"/>
  <c r="L18" i="11" s="1"/>
  <c r="R21" i="8"/>
  <c r="H18" i="11" s="1"/>
  <c r="L21" i="8"/>
  <c r="H21" i="8"/>
  <c r="AD24" i="8" l="1"/>
  <c r="F20" i="11"/>
  <c r="E6" i="21" s="1"/>
  <c r="R24" i="8"/>
  <c r="H20" i="11" s="1"/>
  <c r="V24" i="8"/>
  <c r="L20" i="11" s="1"/>
  <c r="P23" i="6"/>
  <c r="J19" i="18"/>
  <c r="J19" i="9"/>
  <c r="X23" i="6"/>
  <c r="N19" i="9" s="1"/>
  <c r="J19" i="10"/>
  <c r="X23" i="7"/>
  <c r="N19" i="10" s="1"/>
  <c r="J19" i="17"/>
  <c r="P23" i="7"/>
  <c r="F17" i="9"/>
  <c r="F17" i="18"/>
  <c r="N17" i="18" s="1"/>
  <c r="L17" i="18" s="1"/>
  <c r="F17" i="10"/>
  <c r="F17" i="17"/>
  <c r="N17" i="17" s="1"/>
  <c r="R20" i="6"/>
  <c r="AC20" i="7"/>
  <c r="R20" i="7"/>
  <c r="V20" i="7"/>
  <c r="L17" i="10" s="1"/>
  <c r="N17" i="10"/>
  <c r="AC20" i="6"/>
  <c r="AA21" i="8"/>
  <c r="AC21" i="8" s="1"/>
  <c r="G6" i="21" l="1"/>
  <c r="G12" i="21" s="1"/>
  <c r="E12" i="21"/>
  <c r="R23" i="7"/>
  <c r="V23" i="7"/>
  <c r="L19" i="10" s="1"/>
  <c r="F19" i="17"/>
  <c r="N19" i="17" s="1"/>
  <c r="AC23" i="7"/>
  <c r="F19" i="10"/>
  <c r="AC23" i="6"/>
  <c r="V23" i="6"/>
  <c r="L19" i="9" s="1"/>
  <c r="F19" i="18"/>
  <c r="N19" i="18" s="1"/>
  <c r="L19" i="18" s="1"/>
  <c r="F19" i="9"/>
  <c r="R23" i="6"/>
  <c r="H17" i="9"/>
  <c r="H17" i="18"/>
  <c r="H17" i="10"/>
  <c r="H17" i="17"/>
  <c r="F18" i="8"/>
  <c r="H18" i="8" s="1"/>
  <c r="F17" i="8"/>
  <c r="H17" i="8" s="1"/>
  <c r="F31" i="6"/>
  <c r="F49" i="7"/>
  <c r="H49" i="7" s="1"/>
  <c r="F47" i="7"/>
  <c r="H47" i="7" s="1"/>
  <c r="F42" i="7"/>
  <c r="H42" i="7" s="1"/>
  <c r="F36" i="7"/>
  <c r="H36" i="7" s="1"/>
  <c r="F34" i="7"/>
  <c r="F25" i="7"/>
  <c r="H25" i="7" s="1"/>
  <c r="F51" i="8"/>
  <c r="F50" i="8"/>
  <c r="F48" i="8"/>
  <c r="F47" i="8"/>
  <c r="F45" i="8"/>
  <c r="F43" i="8"/>
  <c r="F41" i="8"/>
  <c r="F40" i="8"/>
  <c r="F39" i="8"/>
  <c r="F37" i="8"/>
  <c r="F35" i="8"/>
  <c r="F34" i="8"/>
  <c r="F33" i="8"/>
  <c r="F32" i="8"/>
  <c r="F30" i="8"/>
  <c r="F29" i="8"/>
  <c r="F28" i="8"/>
  <c r="F26" i="8"/>
  <c r="F25" i="8"/>
  <c r="F22" i="8"/>
  <c r="F19" i="8"/>
  <c r="F14" i="8"/>
  <c r="F12" i="8"/>
  <c r="H12" i="8" s="1"/>
  <c r="F9" i="8"/>
  <c r="H9" i="8" s="1"/>
  <c r="F8" i="8"/>
  <c r="H8" i="8" s="1"/>
  <c r="F51" i="7"/>
  <c r="F50" i="7"/>
  <c r="H50" i="7" s="1"/>
  <c r="F46" i="7"/>
  <c r="F44" i="7"/>
  <c r="H44" i="7" s="1"/>
  <c r="F40" i="7"/>
  <c r="F39" i="7"/>
  <c r="F38" i="7"/>
  <c r="H38" i="7" s="1"/>
  <c r="F33" i="7"/>
  <c r="F32" i="7"/>
  <c r="F31" i="7"/>
  <c r="H31" i="7" s="1"/>
  <c r="F29" i="7"/>
  <c r="H29" i="7" s="1"/>
  <c r="F28" i="7"/>
  <c r="F27" i="7"/>
  <c r="H27" i="7" s="1"/>
  <c r="F24" i="7"/>
  <c r="F21" i="7"/>
  <c r="F18" i="7"/>
  <c r="H18" i="7" s="1"/>
  <c r="F17" i="7"/>
  <c r="H17" i="7" s="1"/>
  <c r="F16" i="7"/>
  <c r="F14" i="7"/>
  <c r="F12" i="7"/>
  <c r="H12" i="7" s="1"/>
  <c r="F9" i="7"/>
  <c r="H9" i="7" s="1"/>
  <c r="F8" i="7"/>
  <c r="F51" i="6"/>
  <c r="F50" i="6"/>
  <c r="F49" i="6"/>
  <c r="F47" i="6"/>
  <c r="F46" i="6"/>
  <c r="F44" i="6"/>
  <c r="F42" i="6"/>
  <c r="F40" i="6"/>
  <c r="F39" i="6"/>
  <c r="F38" i="6"/>
  <c r="F36" i="6"/>
  <c r="F34" i="6"/>
  <c r="F33" i="6"/>
  <c r="F32" i="6"/>
  <c r="F29" i="6"/>
  <c r="F28" i="6"/>
  <c r="F27" i="6"/>
  <c r="F25" i="6"/>
  <c r="F24" i="6"/>
  <c r="F21" i="6"/>
  <c r="F18" i="6"/>
  <c r="H18" i="6" s="1"/>
  <c r="F17" i="6"/>
  <c r="H17" i="6" s="1"/>
  <c r="F16" i="6"/>
  <c r="F14" i="6"/>
  <c r="F12" i="6"/>
  <c r="F9" i="6"/>
  <c r="H9" i="6" s="1"/>
  <c r="F8" i="6"/>
  <c r="H8" i="6" s="1"/>
  <c r="H19" i="9" l="1"/>
  <c r="H19" i="18"/>
  <c r="H19" i="10"/>
  <c r="H19" i="17"/>
  <c r="H25" i="6"/>
  <c r="H38" i="6"/>
  <c r="H50" i="6"/>
  <c r="H33" i="6"/>
  <c r="H31" i="6"/>
  <c r="H28" i="6"/>
  <c r="H32" i="6"/>
  <c r="H44" i="6"/>
  <c r="H27" i="6"/>
  <c r="H51" i="6"/>
  <c r="H29" i="6"/>
  <c r="H36" i="6"/>
  <c r="H42" i="6"/>
  <c r="H49" i="6"/>
  <c r="H40" i="8"/>
  <c r="H30" i="8"/>
  <c r="H41" i="8"/>
  <c r="H48" i="8"/>
  <c r="H22" i="8"/>
  <c r="H34" i="8"/>
  <c r="H47" i="8"/>
  <c r="H25" i="8"/>
  <c r="H35" i="8"/>
  <c r="H14" i="6"/>
  <c r="H21" i="6"/>
  <c r="H39" i="6"/>
  <c r="H46" i="6"/>
  <c r="H14" i="7"/>
  <c r="H33" i="7"/>
  <c r="H39" i="7"/>
  <c r="H28" i="8"/>
  <c r="H45" i="8"/>
  <c r="H51" i="8"/>
  <c r="H24" i="6"/>
  <c r="H47" i="6"/>
  <c r="H16" i="7"/>
  <c r="H40" i="7"/>
  <c r="H29" i="8"/>
  <c r="H8" i="7"/>
  <c r="H28" i="7"/>
  <c r="H34" i="7"/>
  <c r="H51" i="7"/>
  <c r="H16" i="6"/>
  <c r="H40" i="6"/>
  <c r="H19" i="8"/>
  <c r="H26" i="8"/>
  <c r="H37" i="8"/>
  <c r="H14" i="8"/>
  <c r="H39" i="8"/>
  <c r="H50" i="8"/>
  <c r="H32" i="8"/>
  <c r="H21" i="7"/>
  <c r="H32" i="7"/>
  <c r="H12" i="6"/>
  <c r="H33" i="8"/>
  <c r="H43" i="8"/>
  <c r="H24" i="7"/>
  <c r="H46" i="7"/>
  <c r="H34" i="6"/>
  <c r="R10" i="14"/>
  <c r="L10" i="14"/>
  <c r="F10" i="14"/>
  <c r="J10" i="14" s="1"/>
  <c r="F9" i="14"/>
  <c r="R9" i="14" s="1"/>
  <c r="H10" i="14" l="1"/>
  <c r="AI53" i="8" l="1"/>
  <c r="AJ53" i="8"/>
  <c r="AG53" i="8"/>
  <c r="T52" i="8" l="1"/>
  <c r="J43" i="11" s="1"/>
  <c r="T51" i="8"/>
  <c r="T50" i="8"/>
  <c r="T47" i="8"/>
  <c r="T45" i="8"/>
  <c r="N43" i="8"/>
  <c r="T39" i="8"/>
  <c r="N37" i="8"/>
  <c r="T33" i="8"/>
  <c r="N32" i="8"/>
  <c r="T28" i="8"/>
  <c r="N26" i="8"/>
  <c r="T19" i="8"/>
  <c r="T51" i="6"/>
  <c r="J42" i="18" s="1"/>
  <c r="T50" i="6"/>
  <c r="J41" i="18" s="1"/>
  <c r="T49" i="6"/>
  <c r="J40" i="18" s="1"/>
  <c r="T47" i="6"/>
  <c r="T46" i="6"/>
  <c r="J38" i="18" s="1"/>
  <c r="T44" i="6"/>
  <c r="J36" i="18" s="1"/>
  <c r="T42" i="6"/>
  <c r="J34" i="18" s="1"/>
  <c r="T39" i="6"/>
  <c r="J32" i="18" s="1"/>
  <c r="T38" i="6"/>
  <c r="J31" i="18" s="1"/>
  <c r="T36" i="6"/>
  <c r="J29" i="18" s="1"/>
  <c r="T34" i="6"/>
  <c r="T33" i="6"/>
  <c r="J27" i="18" s="1"/>
  <c r="T32" i="6"/>
  <c r="J26" i="18" s="1"/>
  <c r="T31" i="6"/>
  <c r="J25" i="18" s="1"/>
  <c r="T29" i="6"/>
  <c r="J23" i="18" s="1"/>
  <c r="T28" i="6"/>
  <c r="T27" i="6"/>
  <c r="J22" i="18" s="1"/>
  <c r="T25" i="6"/>
  <c r="T24" i="6"/>
  <c r="J20" i="18" s="1"/>
  <c r="T21" i="6"/>
  <c r="T18" i="6"/>
  <c r="T17" i="6"/>
  <c r="J15" i="18" s="1"/>
  <c r="P25" i="6" l="1"/>
  <c r="P36" i="6"/>
  <c r="J29" i="9"/>
  <c r="P49" i="6"/>
  <c r="AC49" i="6" s="1"/>
  <c r="J40" i="9"/>
  <c r="P47" i="8"/>
  <c r="F39" i="11" s="1"/>
  <c r="J39" i="11"/>
  <c r="P27" i="6"/>
  <c r="J22" i="9"/>
  <c r="P32" i="6"/>
  <c r="J26" i="9"/>
  <c r="P44" i="6"/>
  <c r="J36" i="9"/>
  <c r="P28" i="8"/>
  <c r="F23" i="11" s="1"/>
  <c r="J23" i="11"/>
  <c r="P50" i="8"/>
  <c r="F41" i="11" s="1"/>
  <c r="J41" i="11"/>
  <c r="P21" i="6"/>
  <c r="P28" i="6"/>
  <c r="P33" i="6"/>
  <c r="J27" i="9"/>
  <c r="P39" i="6"/>
  <c r="AC39" i="6" s="1"/>
  <c r="J32" i="9"/>
  <c r="P46" i="6"/>
  <c r="J38" i="9"/>
  <c r="P51" i="6"/>
  <c r="J42" i="9"/>
  <c r="P51" i="8"/>
  <c r="F42" i="11" s="1"/>
  <c r="J42" i="11"/>
  <c r="P17" i="6"/>
  <c r="AC17" i="6" s="1"/>
  <c r="J15" i="9"/>
  <c r="P31" i="6"/>
  <c r="J25" i="9"/>
  <c r="P42" i="6"/>
  <c r="J34" i="9"/>
  <c r="P18" i="6"/>
  <c r="P38" i="6"/>
  <c r="R38" i="6" s="1"/>
  <c r="J31" i="9"/>
  <c r="P50" i="6"/>
  <c r="J41" i="9"/>
  <c r="P39" i="8"/>
  <c r="F32" i="11" s="1"/>
  <c r="J32" i="11"/>
  <c r="P24" i="6"/>
  <c r="J20" i="9"/>
  <c r="P29" i="6"/>
  <c r="J23" i="9"/>
  <c r="P34" i="6"/>
  <c r="P40" i="6"/>
  <c r="P47" i="6"/>
  <c r="P19" i="8"/>
  <c r="P33" i="8"/>
  <c r="F27" i="11" s="1"/>
  <c r="J27" i="11"/>
  <c r="P45" i="8"/>
  <c r="F37" i="11" s="1"/>
  <c r="J37" i="11"/>
  <c r="R33" i="8"/>
  <c r="H27" i="11" s="1"/>
  <c r="P52" i="8"/>
  <c r="F43" i="11" s="1"/>
  <c r="L50" i="8"/>
  <c r="N50" i="8"/>
  <c r="X39" i="8"/>
  <c r="N32" i="11" s="1"/>
  <c r="X33" i="8"/>
  <c r="N27" i="11" s="1"/>
  <c r="X50" i="8"/>
  <c r="N41" i="11" s="1"/>
  <c r="X28" i="8"/>
  <c r="N23" i="11" s="1"/>
  <c r="X52" i="8"/>
  <c r="N43" i="11" s="1"/>
  <c r="X47" i="8"/>
  <c r="N39" i="11" s="1"/>
  <c r="X51" i="8"/>
  <c r="N42" i="11" s="1"/>
  <c r="X45" i="8"/>
  <c r="N37" i="11" s="1"/>
  <c r="T22" i="8"/>
  <c r="T29" i="8"/>
  <c r="T34" i="8"/>
  <c r="T40" i="8"/>
  <c r="T25" i="8"/>
  <c r="N25" i="8"/>
  <c r="T30" i="8"/>
  <c r="N30" i="8"/>
  <c r="T35" i="8"/>
  <c r="N35" i="8"/>
  <c r="T41" i="8"/>
  <c r="N41" i="8"/>
  <c r="T48" i="8"/>
  <c r="N48" i="8"/>
  <c r="L41" i="8"/>
  <c r="L35" i="8"/>
  <c r="L30" i="8"/>
  <c r="L25" i="8"/>
  <c r="AA25" i="8" s="1"/>
  <c r="AC25" i="8" s="1"/>
  <c r="T26" i="8"/>
  <c r="T32" i="8"/>
  <c r="T37" i="8"/>
  <c r="T43" i="8"/>
  <c r="F52" i="8"/>
  <c r="H52" i="8" s="1"/>
  <c r="N52" i="8"/>
  <c r="N47" i="8"/>
  <c r="N40" i="8"/>
  <c r="N34" i="8"/>
  <c r="N29" i="8"/>
  <c r="N22" i="8"/>
  <c r="N51" i="8"/>
  <c r="N45" i="8"/>
  <c r="N39" i="8"/>
  <c r="N33" i="8"/>
  <c r="N28" i="8"/>
  <c r="T18" i="8"/>
  <c r="N9" i="7"/>
  <c r="N16" i="7"/>
  <c r="J34" i="11" l="1"/>
  <c r="T54" i="8"/>
  <c r="R40" i="6"/>
  <c r="V39" i="8"/>
  <c r="L32" i="11" s="1"/>
  <c r="AD39" i="8"/>
  <c r="H31" i="9"/>
  <c r="H31" i="18"/>
  <c r="F23" i="9"/>
  <c r="F23" i="18"/>
  <c r="N23" i="18" s="1"/>
  <c r="L23" i="18" s="1"/>
  <c r="F31" i="9"/>
  <c r="F31" i="18"/>
  <c r="N31" i="18" s="1"/>
  <c r="L31" i="18" s="1"/>
  <c r="F34" i="9"/>
  <c r="F34" i="18"/>
  <c r="F15" i="9"/>
  <c r="F15" i="18"/>
  <c r="N15" i="18" s="1"/>
  <c r="L15" i="18" s="1"/>
  <c r="F42" i="9"/>
  <c r="F42" i="18"/>
  <c r="N42" i="18" s="1"/>
  <c r="L42" i="18" s="1"/>
  <c r="F32" i="9"/>
  <c r="F32" i="18"/>
  <c r="N32" i="18" s="1"/>
  <c r="L32" i="18" s="1"/>
  <c r="F36" i="9"/>
  <c r="F36" i="18"/>
  <c r="N36" i="18" s="1"/>
  <c r="L36" i="18" s="1"/>
  <c r="F22" i="9"/>
  <c r="F22" i="18"/>
  <c r="N22" i="18" s="1"/>
  <c r="L22" i="18" s="1"/>
  <c r="F40" i="9"/>
  <c r="F40" i="18"/>
  <c r="V45" i="8"/>
  <c r="L37" i="11" s="1"/>
  <c r="AC29" i="6"/>
  <c r="AC25" i="6"/>
  <c r="R39" i="6"/>
  <c r="AC27" i="6"/>
  <c r="AD19" i="8"/>
  <c r="R39" i="8"/>
  <c r="H32" i="11" s="1"/>
  <c r="AC44" i="6"/>
  <c r="R25" i="6"/>
  <c r="AC28" i="6"/>
  <c r="AC42" i="6"/>
  <c r="R19" i="8"/>
  <c r="F20" i="9"/>
  <c r="F20" i="18"/>
  <c r="N20" i="18" s="1"/>
  <c r="L20" i="18" s="1"/>
  <c r="F41" i="9"/>
  <c r="F41" i="18"/>
  <c r="N41" i="18" s="1"/>
  <c r="L41" i="18" s="1"/>
  <c r="F25" i="9"/>
  <c r="F25" i="18"/>
  <c r="N25" i="18" s="1"/>
  <c r="L25" i="18" s="1"/>
  <c r="F38" i="9"/>
  <c r="F38" i="18"/>
  <c r="N38" i="18" s="1"/>
  <c r="L38" i="18" s="1"/>
  <c r="F27" i="9"/>
  <c r="F27" i="18"/>
  <c r="F26" i="9"/>
  <c r="F26" i="18"/>
  <c r="N26" i="18" s="1"/>
  <c r="L26" i="18" s="1"/>
  <c r="F29" i="9"/>
  <c r="F29" i="18"/>
  <c r="V50" i="8"/>
  <c r="L41" i="11" s="1"/>
  <c r="AC40" i="6"/>
  <c r="R44" i="6"/>
  <c r="AC51" i="6"/>
  <c r="AC38" i="6"/>
  <c r="R42" i="6"/>
  <c r="AD50" i="8"/>
  <c r="R45" i="8"/>
  <c r="H37" i="11" s="1"/>
  <c r="V28" i="8"/>
  <c r="L23" i="11" s="1"/>
  <c r="R29" i="6"/>
  <c r="R49" i="6"/>
  <c r="R51" i="6"/>
  <c r="R28" i="6"/>
  <c r="R27" i="6"/>
  <c r="R17" i="6"/>
  <c r="R50" i="8"/>
  <c r="H41" i="11" s="1"/>
  <c r="AD33" i="8"/>
  <c r="V51" i="8"/>
  <c r="L42" i="11" s="1"/>
  <c r="AD45" i="8"/>
  <c r="AC47" i="6"/>
  <c r="AC34" i="6"/>
  <c r="AC24" i="6"/>
  <c r="AC18" i="6"/>
  <c r="AC36" i="6"/>
  <c r="R47" i="6"/>
  <c r="R34" i="6"/>
  <c r="R24" i="6"/>
  <c r="R18" i="6"/>
  <c r="R36" i="6"/>
  <c r="P30" i="8"/>
  <c r="F24" i="11" s="1"/>
  <c r="D6" i="21" s="1"/>
  <c r="J24" i="11"/>
  <c r="P34" i="8"/>
  <c r="F28" i="11" s="1"/>
  <c r="J28" i="11"/>
  <c r="V33" i="8"/>
  <c r="L27" i="11" s="1"/>
  <c r="P37" i="8"/>
  <c r="F30" i="11" s="1"/>
  <c r="J30" i="11"/>
  <c r="P48" i="8"/>
  <c r="AD48" i="8" s="1"/>
  <c r="P35" i="8"/>
  <c r="P25" i="8"/>
  <c r="F21" i="11" s="1"/>
  <c r="J21" i="11"/>
  <c r="P29" i="8"/>
  <c r="AC21" i="6"/>
  <c r="AC32" i="6"/>
  <c r="AC46" i="6"/>
  <c r="AC33" i="6"/>
  <c r="AC50" i="6"/>
  <c r="AC31" i="6"/>
  <c r="AD51" i="8"/>
  <c r="AD28" i="8"/>
  <c r="AD47" i="8"/>
  <c r="P26" i="8"/>
  <c r="P41" i="8"/>
  <c r="F34" i="11" s="1"/>
  <c r="I6" i="21" s="1"/>
  <c r="I12" i="21" s="1"/>
  <c r="P40" i="8"/>
  <c r="F33" i="11" s="1"/>
  <c r="J33" i="11"/>
  <c r="P43" i="8"/>
  <c r="F35" i="11" s="1"/>
  <c r="J35" i="11"/>
  <c r="P18" i="8"/>
  <c r="F16" i="11" s="1"/>
  <c r="J16" i="11"/>
  <c r="P32" i="8"/>
  <c r="F26" i="11" s="1"/>
  <c r="J26" i="11"/>
  <c r="V47" i="8"/>
  <c r="L39" i="11" s="1"/>
  <c r="P22" i="8"/>
  <c r="R21" i="6"/>
  <c r="R32" i="6"/>
  <c r="R46" i="6"/>
  <c r="R33" i="6"/>
  <c r="R50" i="6"/>
  <c r="R31" i="6"/>
  <c r="R51" i="8"/>
  <c r="H42" i="11" s="1"/>
  <c r="R28" i="8"/>
  <c r="H23" i="11" s="1"/>
  <c r="R47" i="8"/>
  <c r="H39" i="11" s="1"/>
  <c r="AD52" i="8"/>
  <c r="AA41" i="8"/>
  <c r="AC41" i="8" s="1"/>
  <c r="AA30" i="8"/>
  <c r="AC30" i="8" s="1"/>
  <c r="AA50" i="8"/>
  <c r="AC50" i="8" s="1"/>
  <c r="AA35" i="8"/>
  <c r="AC35" i="8" s="1"/>
  <c r="V52" i="8"/>
  <c r="L43" i="11" s="1"/>
  <c r="L51" i="8"/>
  <c r="AA51" i="8" s="1"/>
  <c r="AC51" i="8" s="1"/>
  <c r="T46" i="7"/>
  <c r="J38" i="17" s="1"/>
  <c r="T50" i="7"/>
  <c r="J41" i="17" s="1"/>
  <c r="N44" i="7"/>
  <c r="T44" i="7"/>
  <c r="J36" i="17" s="1"/>
  <c r="L38" i="7"/>
  <c r="T38" i="7"/>
  <c r="J31" i="17" s="1"/>
  <c r="L32" i="7"/>
  <c r="T32" i="7"/>
  <c r="J26" i="17" s="1"/>
  <c r="N27" i="7"/>
  <c r="T27" i="7"/>
  <c r="J22" i="17" s="1"/>
  <c r="N18" i="7"/>
  <c r="T18" i="7"/>
  <c r="T33" i="7"/>
  <c r="J27" i="17" s="1"/>
  <c r="N36" i="7"/>
  <c r="T36" i="7"/>
  <c r="J29" i="17" s="1"/>
  <c r="N17" i="7"/>
  <c r="T17" i="7"/>
  <c r="J15" i="17" s="1"/>
  <c r="T51" i="7"/>
  <c r="J42" i="17" s="1"/>
  <c r="T39" i="7"/>
  <c r="J32" i="17" s="1"/>
  <c r="T28" i="7"/>
  <c r="T21" i="7"/>
  <c r="N49" i="7"/>
  <c r="T49" i="7"/>
  <c r="J40" i="17" s="1"/>
  <c r="N42" i="7"/>
  <c r="T42" i="7"/>
  <c r="J34" i="17" s="1"/>
  <c r="N31" i="7"/>
  <c r="T31" i="7"/>
  <c r="J25" i="17" s="1"/>
  <c r="N25" i="7"/>
  <c r="T25" i="7"/>
  <c r="N47" i="7"/>
  <c r="T47" i="7"/>
  <c r="N40" i="7"/>
  <c r="J33" i="10"/>
  <c r="N34" i="7"/>
  <c r="T34" i="7"/>
  <c r="N29" i="7"/>
  <c r="T29" i="7"/>
  <c r="J23" i="17" s="1"/>
  <c r="N24" i="7"/>
  <c r="T24" i="7"/>
  <c r="J20" i="17" s="1"/>
  <c r="L36" i="7"/>
  <c r="L28" i="8"/>
  <c r="AA28" i="8" s="1"/>
  <c r="AC28" i="8" s="1"/>
  <c r="L29" i="7"/>
  <c r="N33" i="7"/>
  <c r="L33" i="8"/>
  <c r="AA33" i="8" s="1"/>
  <c r="AC33" i="8" s="1"/>
  <c r="N46" i="7"/>
  <c r="L39" i="8"/>
  <c r="AA39" i="8" s="1"/>
  <c r="AC39" i="8" s="1"/>
  <c r="L47" i="7"/>
  <c r="L46" i="7"/>
  <c r="L45" i="8"/>
  <c r="AA45" i="8" s="1"/>
  <c r="AC45" i="8" s="1"/>
  <c r="N50" i="7"/>
  <c r="L43" i="8"/>
  <c r="AA43" i="8" s="1"/>
  <c r="AC43" i="8" s="1"/>
  <c r="L32" i="8"/>
  <c r="AA32" i="8" s="1"/>
  <c r="AC32" i="8" s="1"/>
  <c r="X40" i="8"/>
  <c r="N33" i="11" s="1"/>
  <c r="X29" i="8"/>
  <c r="L44" i="7"/>
  <c r="Z44" i="7" s="1"/>
  <c r="AB44" i="7" s="1"/>
  <c r="L17" i="7"/>
  <c r="Z17" i="7" s="1"/>
  <c r="AB17" i="7" s="1"/>
  <c r="N32" i="7"/>
  <c r="N12" i="7"/>
  <c r="X43" i="8"/>
  <c r="N35" i="11" s="1"/>
  <c r="X32" i="8"/>
  <c r="N26" i="11" s="1"/>
  <c r="X41" i="8"/>
  <c r="N34" i="11" s="1"/>
  <c r="X30" i="8"/>
  <c r="N24" i="11" s="1"/>
  <c r="L34" i="8"/>
  <c r="AA34" i="8" s="1"/>
  <c r="AC34" i="8" s="1"/>
  <c r="L22" i="8"/>
  <c r="AA22" i="8" s="1"/>
  <c r="AC22" i="8" s="1"/>
  <c r="L42" i="7"/>
  <c r="L25" i="7"/>
  <c r="L34" i="7"/>
  <c r="L48" i="8"/>
  <c r="AA48" i="8" s="1"/>
  <c r="AC48" i="8" s="1"/>
  <c r="L37" i="8"/>
  <c r="AA37" i="8" s="1"/>
  <c r="AC37" i="8" s="1"/>
  <c r="L26" i="8"/>
  <c r="AA26" i="8" s="1"/>
  <c r="AC26" i="8" s="1"/>
  <c r="L47" i="8"/>
  <c r="AA47" i="8" s="1"/>
  <c r="AC47" i="8" s="1"/>
  <c r="X34" i="8"/>
  <c r="N28" i="11" s="1"/>
  <c r="X22" i="8"/>
  <c r="L31" i="7"/>
  <c r="Z31" i="7" s="1"/>
  <c r="AB31" i="7" s="1"/>
  <c r="L9" i="7"/>
  <c r="Z9" i="7" s="1"/>
  <c r="AB9" i="7" s="1"/>
  <c r="N38" i="7"/>
  <c r="N21" i="7"/>
  <c r="L52" i="8"/>
  <c r="AA52" i="8" s="1"/>
  <c r="AC52" i="8" s="1"/>
  <c r="X37" i="8"/>
  <c r="N30" i="11" s="1"/>
  <c r="X26" i="8"/>
  <c r="X48" i="8"/>
  <c r="X35" i="8"/>
  <c r="X25" i="8"/>
  <c r="N21" i="11" s="1"/>
  <c r="L40" i="8"/>
  <c r="AA40" i="8" s="1"/>
  <c r="AC40" i="8" s="1"/>
  <c r="L29" i="8"/>
  <c r="AA29" i="8" s="1"/>
  <c r="AC29" i="8" s="1"/>
  <c r="N18" i="8"/>
  <c r="L12" i="7"/>
  <c r="L28" i="7"/>
  <c r="L14" i="7"/>
  <c r="N51" i="7"/>
  <c r="N39" i="7"/>
  <c r="N28" i="7"/>
  <c r="N14" i="7"/>
  <c r="N19" i="8"/>
  <c r="N9" i="6"/>
  <c r="N12" i="6"/>
  <c r="N14" i="6"/>
  <c r="N16" i="6"/>
  <c r="N18" i="6"/>
  <c r="N21" i="6"/>
  <c r="N24" i="6"/>
  <c r="N27" i="6"/>
  <c r="N28" i="6"/>
  <c r="N29" i="6"/>
  <c r="N31" i="6"/>
  <c r="N32" i="6"/>
  <c r="N33" i="6"/>
  <c r="N34" i="6"/>
  <c r="N36" i="6"/>
  <c r="N38" i="6"/>
  <c r="N39" i="6"/>
  <c r="N40" i="6"/>
  <c r="N44" i="6"/>
  <c r="N46" i="6"/>
  <c r="N47" i="6"/>
  <c r="N50" i="6"/>
  <c r="N51" i="6"/>
  <c r="F6" i="21" l="1"/>
  <c r="F12" i="21" s="1"/>
  <c r="D12" i="21"/>
  <c r="AD29" i="8"/>
  <c r="R43" i="8"/>
  <c r="H35" i="11" s="1"/>
  <c r="H38" i="9"/>
  <c r="H38" i="18"/>
  <c r="H20" i="9"/>
  <c r="H20" i="18"/>
  <c r="H15" i="9"/>
  <c r="H15" i="18"/>
  <c r="H40" i="9"/>
  <c r="H40" i="18"/>
  <c r="H36" i="9"/>
  <c r="H36" i="18"/>
  <c r="AD37" i="8"/>
  <c r="H25" i="9"/>
  <c r="H25" i="18"/>
  <c r="H26" i="9"/>
  <c r="H26" i="18"/>
  <c r="H22" i="9"/>
  <c r="H22" i="18"/>
  <c r="H23" i="9"/>
  <c r="H23" i="18"/>
  <c r="H34" i="9"/>
  <c r="H34" i="18"/>
  <c r="H32" i="9"/>
  <c r="H32" i="18"/>
  <c r="H41" i="9"/>
  <c r="H41" i="18"/>
  <c r="H29" i="9"/>
  <c r="H29" i="18"/>
  <c r="AD22" i="8"/>
  <c r="H27" i="9"/>
  <c r="H27" i="18"/>
  <c r="H42" i="9"/>
  <c r="H42" i="18"/>
  <c r="AD40" i="8"/>
  <c r="R48" i="8"/>
  <c r="R40" i="8"/>
  <c r="H33" i="11" s="1"/>
  <c r="AD26" i="8"/>
  <c r="R26" i="8"/>
  <c r="R22" i="8"/>
  <c r="R37" i="8"/>
  <c r="H30" i="11" s="1"/>
  <c r="AD30" i="8"/>
  <c r="AD18" i="8"/>
  <c r="AD35" i="8"/>
  <c r="R29" i="8"/>
  <c r="R30" i="8"/>
  <c r="H24" i="11" s="1"/>
  <c r="R18" i="8"/>
  <c r="H16" i="11" s="1"/>
  <c r="R35" i="8"/>
  <c r="P28" i="7"/>
  <c r="P18" i="7"/>
  <c r="P32" i="7"/>
  <c r="AC32" i="7" s="1"/>
  <c r="J26" i="10"/>
  <c r="P44" i="7"/>
  <c r="J36" i="10"/>
  <c r="AD43" i="8"/>
  <c r="P47" i="7"/>
  <c r="AC47" i="7" s="1"/>
  <c r="P51" i="7"/>
  <c r="J42" i="10"/>
  <c r="P27" i="7"/>
  <c r="J22" i="10"/>
  <c r="P38" i="7"/>
  <c r="J31" i="10"/>
  <c r="P50" i="7"/>
  <c r="J41" i="10"/>
  <c r="AD34" i="8"/>
  <c r="AD25" i="8"/>
  <c r="AD41" i="8"/>
  <c r="AD32" i="8"/>
  <c r="P24" i="7"/>
  <c r="R24" i="7" s="1"/>
  <c r="J20" i="10"/>
  <c r="P34" i="7"/>
  <c r="R34" i="7" s="1"/>
  <c r="P31" i="7"/>
  <c r="J25" i="10"/>
  <c r="P49" i="7"/>
  <c r="J40" i="10"/>
  <c r="P39" i="7"/>
  <c r="J32" i="10"/>
  <c r="P36" i="7"/>
  <c r="R36" i="7" s="1"/>
  <c r="J29" i="10"/>
  <c r="P29" i="7"/>
  <c r="AC29" i="7" s="1"/>
  <c r="J23" i="10"/>
  <c r="P40" i="7"/>
  <c r="P25" i="7"/>
  <c r="P42" i="7"/>
  <c r="R42" i="7" s="1"/>
  <c r="J34" i="10"/>
  <c r="P21" i="7"/>
  <c r="P17" i="7"/>
  <c r="J15" i="10"/>
  <c r="P33" i="7"/>
  <c r="J27" i="10"/>
  <c r="P46" i="7"/>
  <c r="J38" i="10"/>
  <c r="R34" i="8"/>
  <c r="H28" i="11" s="1"/>
  <c r="R25" i="8"/>
  <c r="H21" i="11" s="1"/>
  <c r="R41" i="8"/>
  <c r="H34" i="11" s="1"/>
  <c r="R32" i="8"/>
  <c r="H26" i="11" s="1"/>
  <c r="Z42" i="7"/>
  <c r="AB42" i="7" s="1"/>
  <c r="Z38" i="7"/>
  <c r="AB38" i="7" s="1"/>
  <c r="Z25" i="7"/>
  <c r="AB25" i="7" s="1"/>
  <c r="Z29" i="7"/>
  <c r="AB29" i="7" s="1"/>
  <c r="Z34" i="7"/>
  <c r="AB34" i="7" s="1"/>
  <c r="Z47" i="7"/>
  <c r="AB47" i="7" s="1"/>
  <c r="Z32" i="7"/>
  <c r="AB32" i="7" s="1"/>
  <c r="Z14" i="7"/>
  <c r="AB14" i="7" s="1"/>
  <c r="Z28" i="7"/>
  <c r="AB28" i="7" s="1"/>
  <c r="Z12" i="7"/>
  <c r="AB12" i="7" s="1"/>
  <c r="Z46" i="7"/>
  <c r="AB46" i="7" s="1"/>
  <c r="Z36" i="7"/>
  <c r="AB36" i="7" s="1"/>
  <c r="L51" i="7"/>
  <c r="Z51" i="7" s="1"/>
  <c r="AB51" i="7" s="1"/>
  <c r="L39" i="7"/>
  <c r="Z39" i="7" s="1"/>
  <c r="AB39" i="7" s="1"/>
  <c r="L33" i="7"/>
  <c r="Z33" i="7" s="1"/>
  <c r="AB33" i="7" s="1"/>
  <c r="L21" i="7"/>
  <c r="Z21" i="7" s="1"/>
  <c r="AB21" i="7" s="1"/>
  <c r="L50" i="7"/>
  <c r="Z50" i="7" s="1"/>
  <c r="AB50" i="7" s="1"/>
  <c r="L24" i="7"/>
  <c r="Z24" i="7" s="1"/>
  <c r="AB24" i="7" s="1"/>
  <c r="L27" i="7"/>
  <c r="Z27" i="7" s="1"/>
  <c r="AB27" i="7" s="1"/>
  <c r="L18" i="7"/>
  <c r="Z18" i="7" s="1"/>
  <c r="AB18" i="7" s="1"/>
  <c r="V25" i="8"/>
  <c r="L21" i="11" s="1"/>
  <c r="V48" i="8"/>
  <c r="V37" i="8"/>
  <c r="L30" i="11" s="1"/>
  <c r="V22" i="8"/>
  <c r="L16" i="7"/>
  <c r="Z16" i="7" s="1"/>
  <c r="AB16" i="7" s="1"/>
  <c r="V30" i="8"/>
  <c r="L24" i="11" s="1"/>
  <c r="V32" i="8"/>
  <c r="L26" i="11" s="1"/>
  <c r="V40" i="8"/>
  <c r="L33" i="11" s="1"/>
  <c r="L40" i="7"/>
  <c r="Z40" i="7" s="1"/>
  <c r="AB40" i="7" s="1"/>
  <c r="V35" i="8"/>
  <c r="V26" i="8"/>
  <c r="L49" i="7"/>
  <c r="Z49" i="7" s="1"/>
  <c r="AB49" i="7" s="1"/>
  <c r="V34" i="8"/>
  <c r="L28" i="11" s="1"/>
  <c r="V41" i="8"/>
  <c r="L34" i="11" s="1"/>
  <c r="V43" i="8"/>
  <c r="L35" i="11" s="1"/>
  <c r="V29" i="8"/>
  <c r="L47" i="6"/>
  <c r="Z47" i="6" s="1"/>
  <c r="AB47" i="6" s="1"/>
  <c r="L24" i="6"/>
  <c r="Z24" i="6" s="1"/>
  <c r="AB24" i="6" s="1"/>
  <c r="L19" i="8"/>
  <c r="AA19" i="8" s="1"/>
  <c r="AC19" i="8" s="1"/>
  <c r="N42" i="6"/>
  <c r="N17" i="6"/>
  <c r="N49" i="6"/>
  <c r="N25" i="6"/>
  <c r="L49" i="6"/>
  <c r="L42" i="6"/>
  <c r="L36" i="6"/>
  <c r="Z36" i="6" s="1"/>
  <c r="AB36" i="6" s="1"/>
  <c r="L25" i="6"/>
  <c r="Z25" i="6" s="1"/>
  <c r="AB25" i="6" s="1"/>
  <c r="L17" i="6"/>
  <c r="L9" i="6"/>
  <c r="Z9" i="6" s="1"/>
  <c r="AB9" i="6" s="1"/>
  <c r="R40" i="7" l="1"/>
  <c r="H33" i="10" s="1"/>
  <c r="F33" i="10"/>
  <c r="H34" i="10"/>
  <c r="H34" i="17"/>
  <c r="H29" i="10"/>
  <c r="H29" i="17"/>
  <c r="F36" i="10"/>
  <c r="F36" i="17"/>
  <c r="N36" i="17" s="1"/>
  <c r="L36" i="17" s="1"/>
  <c r="F38" i="10"/>
  <c r="F38" i="17"/>
  <c r="N38" i="17" s="1"/>
  <c r="L38" i="17" s="1"/>
  <c r="F15" i="10"/>
  <c r="F15" i="17"/>
  <c r="N15" i="17" s="1"/>
  <c r="F34" i="10"/>
  <c r="F34" i="17"/>
  <c r="F29" i="10"/>
  <c r="F29" i="17"/>
  <c r="F40" i="10"/>
  <c r="F40" i="17"/>
  <c r="F41" i="10"/>
  <c r="F41" i="17"/>
  <c r="N41" i="17" s="1"/>
  <c r="L41" i="17" s="1"/>
  <c r="F22" i="10"/>
  <c r="F22" i="17"/>
  <c r="N22" i="17" s="1"/>
  <c r="L22" i="17" s="1"/>
  <c r="AC17" i="7"/>
  <c r="AC27" i="7"/>
  <c r="R47" i="7"/>
  <c r="F26" i="10"/>
  <c r="F26" i="17"/>
  <c r="N26" i="17" s="1"/>
  <c r="L26" i="17" s="1"/>
  <c r="AC42" i="7"/>
  <c r="AC34" i="7"/>
  <c r="AC36" i="7"/>
  <c r="H20" i="10"/>
  <c r="H20" i="17"/>
  <c r="F27" i="10"/>
  <c r="F27" i="17"/>
  <c r="F23" i="10"/>
  <c r="F23" i="17"/>
  <c r="N23" i="17" s="1"/>
  <c r="L23" i="17" s="1"/>
  <c r="F32" i="10"/>
  <c r="F32" i="17"/>
  <c r="N32" i="17" s="1"/>
  <c r="L32" i="17" s="1"/>
  <c r="F25" i="10"/>
  <c r="F25" i="17"/>
  <c r="N25" i="17" s="1"/>
  <c r="L25" i="17" s="1"/>
  <c r="F20" i="10"/>
  <c r="F20" i="17"/>
  <c r="N20" i="17" s="1"/>
  <c r="F31" i="10"/>
  <c r="F31" i="17"/>
  <c r="N31" i="17" s="1"/>
  <c r="L31" i="17" s="1"/>
  <c r="F42" i="10"/>
  <c r="F42" i="17"/>
  <c r="N42" i="17" s="1"/>
  <c r="L42" i="17" s="1"/>
  <c r="R28" i="7"/>
  <c r="R32" i="7"/>
  <c r="AC28" i="7"/>
  <c r="AC33" i="7"/>
  <c r="R39" i="7"/>
  <c r="R38" i="7"/>
  <c r="AC25" i="7"/>
  <c r="AC31" i="7"/>
  <c r="AC21" i="7"/>
  <c r="R51" i="7"/>
  <c r="AC46" i="7"/>
  <c r="R17" i="7"/>
  <c r="AC50" i="7"/>
  <c r="R27" i="7"/>
  <c r="AC49" i="7"/>
  <c r="R46" i="7"/>
  <c r="AC40" i="7"/>
  <c r="R50" i="7"/>
  <c r="R49" i="7"/>
  <c r="AC44" i="7"/>
  <c r="R18" i="7"/>
  <c r="R33" i="7"/>
  <c r="R21" i="7"/>
  <c r="R25" i="7"/>
  <c r="R29" i="7"/>
  <c r="R31" i="7"/>
  <c r="R44" i="7"/>
  <c r="AC39" i="7"/>
  <c r="AC38" i="7"/>
  <c r="AC51" i="7"/>
  <c r="AC24" i="7"/>
  <c r="AC18" i="7"/>
  <c r="Z49" i="6"/>
  <c r="AB49" i="6" s="1"/>
  <c r="Z42" i="6"/>
  <c r="AB42" i="6" s="1"/>
  <c r="Z17" i="6"/>
  <c r="AB17" i="6" s="1"/>
  <c r="L29" i="6"/>
  <c r="Z29" i="6" s="1"/>
  <c r="AB29" i="6" s="1"/>
  <c r="L40" i="6"/>
  <c r="Z40" i="6" s="1"/>
  <c r="AB40" i="6" s="1"/>
  <c r="L34" i="6"/>
  <c r="Z34" i="6" s="1"/>
  <c r="AB34" i="6" s="1"/>
  <c r="L31" i="6"/>
  <c r="Z31" i="6" s="1"/>
  <c r="AB31" i="6" s="1"/>
  <c r="L16" i="6"/>
  <c r="Z16" i="6" s="1"/>
  <c r="AB16" i="6" s="1"/>
  <c r="L18" i="6"/>
  <c r="Z18" i="6" s="1"/>
  <c r="AB18" i="6" s="1"/>
  <c r="L44" i="6"/>
  <c r="Z44" i="6" s="1"/>
  <c r="AB44" i="6" s="1"/>
  <c r="L28" i="6"/>
  <c r="Z28" i="6" s="1"/>
  <c r="AB28" i="6" s="1"/>
  <c r="L51" i="6"/>
  <c r="Z51" i="6" s="1"/>
  <c r="AB51" i="6" s="1"/>
  <c r="L27" i="6"/>
  <c r="Z27" i="6" s="1"/>
  <c r="AB27" i="6" s="1"/>
  <c r="L50" i="6"/>
  <c r="Z50" i="6" s="1"/>
  <c r="AB50" i="6" s="1"/>
  <c r="L33" i="6"/>
  <c r="Z33" i="6" s="1"/>
  <c r="AB33" i="6" s="1"/>
  <c r="L32" i="6"/>
  <c r="Z32" i="6" s="1"/>
  <c r="AB32" i="6" s="1"/>
  <c r="L14" i="6"/>
  <c r="Z14" i="6" s="1"/>
  <c r="AB14" i="6" s="1"/>
  <c r="L39" i="6"/>
  <c r="Z39" i="6" s="1"/>
  <c r="AB39" i="6" s="1"/>
  <c r="L12" i="6"/>
  <c r="Z12" i="6" s="1"/>
  <c r="AB12" i="6" s="1"/>
  <c r="L38" i="6"/>
  <c r="Z38" i="6" s="1"/>
  <c r="AB38" i="6" s="1"/>
  <c r="L21" i="6"/>
  <c r="Z21" i="6" s="1"/>
  <c r="AB21" i="6" s="1"/>
  <c r="L46" i="6"/>
  <c r="Z46" i="6" s="1"/>
  <c r="AB46" i="6" s="1"/>
  <c r="H36" i="10" l="1"/>
  <c r="H36" i="17"/>
  <c r="H40" i="10"/>
  <c r="H40" i="17"/>
  <c r="H25" i="10"/>
  <c r="H25" i="17"/>
  <c r="H27" i="10"/>
  <c r="H27" i="17"/>
  <c r="H41" i="10"/>
  <c r="H41" i="17"/>
  <c r="H22" i="10"/>
  <c r="H22" i="17"/>
  <c r="H42" i="10"/>
  <c r="H42" i="17"/>
  <c r="H31" i="10"/>
  <c r="H31" i="17"/>
  <c r="H26" i="10"/>
  <c r="H26" i="17"/>
  <c r="H23" i="10"/>
  <c r="H23" i="17"/>
  <c r="H32" i="10"/>
  <c r="H32" i="17"/>
  <c r="H38" i="10"/>
  <c r="H38" i="17"/>
  <c r="H15" i="10"/>
  <c r="H15" i="17"/>
  <c r="X19" i="8"/>
  <c r="X47" i="7"/>
  <c r="X32" i="7"/>
  <c r="X25" i="7"/>
  <c r="X21" i="7"/>
  <c r="X18" i="7"/>
  <c r="X47" i="6"/>
  <c r="X32" i="6"/>
  <c r="N26" i="9" s="1"/>
  <c r="X25" i="6"/>
  <c r="X21" i="6"/>
  <c r="X18" i="6"/>
  <c r="X42" i="7"/>
  <c r="X42" i="6"/>
  <c r="N34" i="9" s="1"/>
  <c r="N26" i="10" l="1"/>
  <c r="N34" i="10"/>
  <c r="V42" i="6"/>
  <c r="L34" i="9" s="1"/>
  <c r="V18" i="6"/>
  <c r="V47" i="6"/>
  <c r="V19" i="8"/>
  <c r="X51" i="6"/>
  <c r="N42" i="9" s="1"/>
  <c r="V21" i="6"/>
  <c r="V32" i="7"/>
  <c r="X51" i="7"/>
  <c r="V18" i="7"/>
  <c r="V25" i="7"/>
  <c r="V42" i="7"/>
  <c r="V21" i="7"/>
  <c r="V47" i="7"/>
  <c r="V25" i="6"/>
  <c r="V32" i="6"/>
  <c r="L26" i="9" s="1"/>
  <c r="L34" i="10" l="1"/>
  <c r="N42" i="10"/>
  <c r="L26" i="10"/>
  <c r="V51" i="6"/>
  <c r="L42" i="9" s="1"/>
  <c r="V51" i="7"/>
  <c r="L42" i="10" l="1"/>
  <c r="L14" i="8"/>
  <c r="L8" i="8"/>
  <c r="L17" i="8"/>
  <c r="L12" i="8"/>
  <c r="L9" i="8"/>
  <c r="L18" i="8"/>
  <c r="AA18" i="8" s="1"/>
  <c r="AC18" i="8" s="1"/>
  <c r="L8" i="6"/>
  <c r="T9" i="6"/>
  <c r="J9" i="18" s="1"/>
  <c r="T14" i="6"/>
  <c r="N8" i="7"/>
  <c r="T8" i="7"/>
  <c r="J8" i="17" s="1"/>
  <c r="T9" i="7"/>
  <c r="T12" i="7"/>
  <c r="T13" i="7" s="1"/>
  <c r="T14" i="7"/>
  <c r="T16" i="7"/>
  <c r="N9" i="8"/>
  <c r="T9" i="8"/>
  <c r="J9" i="11" s="1"/>
  <c r="N14" i="8"/>
  <c r="T14" i="8"/>
  <c r="N8" i="6"/>
  <c r="T8" i="6"/>
  <c r="T12" i="6"/>
  <c r="T13" i="6" s="1"/>
  <c r="T16" i="6"/>
  <c r="N8" i="8"/>
  <c r="T8" i="8"/>
  <c r="N12" i="8"/>
  <c r="T12" i="8"/>
  <c r="T13" i="8" s="1"/>
  <c r="N17" i="8"/>
  <c r="T17" i="8"/>
  <c r="L8" i="7"/>
  <c r="J13" i="18" l="1"/>
  <c r="J13" i="11"/>
  <c r="J9" i="10"/>
  <c r="J9" i="17"/>
  <c r="J12" i="18"/>
  <c r="J13" i="10"/>
  <c r="J13" i="17"/>
  <c r="P8" i="6"/>
  <c r="F8" i="18" s="1"/>
  <c r="N8" i="18" s="1"/>
  <c r="L8" i="18" s="1"/>
  <c r="J8" i="18"/>
  <c r="J12" i="17"/>
  <c r="P9" i="6"/>
  <c r="R9" i="6" s="1"/>
  <c r="J9" i="9"/>
  <c r="P16" i="6"/>
  <c r="P12" i="6"/>
  <c r="P14" i="6"/>
  <c r="J13" i="9"/>
  <c r="Z8" i="7"/>
  <c r="AB8" i="7" s="1"/>
  <c r="AA9" i="8"/>
  <c r="AC9" i="8" s="1"/>
  <c r="AA14" i="8"/>
  <c r="AC14" i="8" s="1"/>
  <c r="AA12" i="8"/>
  <c r="AC12" i="8" s="1"/>
  <c r="Z8" i="6"/>
  <c r="AB8" i="6" s="1"/>
  <c r="AA17" i="8"/>
  <c r="AC17" i="8" s="1"/>
  <c r="AA8" i="8"/>
  <c r="AC8" i="8" s="1"/>
  <c r="P17" i="8"/>
  <c r="J8" i="11"/>
  <c r="P8" i="8"/>
  <c r="P9" i="8"/>
  <c r="F9" i="11" s="1"/>
  <c r="P9" i="7"/>
  <c r="P16" i="7"/>
  <c r="J8" i="10"/>
  <c r="P8" i="7"/>
  <c r="F8" i="17" s="1"/>
  <c r="N8" i="17" s="1"/>
  <c r="L8" i="17" s="1"/>
  <c r="P12" i="8"/>
  <c r="P14" i="8"/>
  <c r="P14" i="7"/>
  <c r="P12" i="7"/>
  <c r="J8" i="9"/>
  <c r="X17" i="8"/>
  <c r="X12" i="8"/>
  <c r="X8" i="8"/>
  <c r="N8" i="11" s="1"/>
  <c r="X49" i="7"/>
  <c r="X39" i="7"/>
  <c r="X38" i="7"/>
  <c r="X36" i="7"/>
  <c r="X34" i="7"/>
  <c r="X33" i="7"/>
  <c r="X31" i="7"/>
  <c r="X29" i="7"/>
  <c r="X49" i="6"/>
  <c r="N40" i="9" s="1"/>
  <c r="X44" i="6"/>
  <c r="N36" i="9" s="1"/>
  <c r="X38" i="6"/>
  <c r="N31" i="9" s="1"/>
  <c r="X34" i="6"/>
  <c r="X31" i="6"/>
  <c r="N25" i="9" s="1"/>
  <c r="X28" i="6"/>
  <c r="X24" i="6"/>
  <c r="N20" i="9" s="1"/>
  <c r="X16" i="6"/>
  <c r="X12" i="6"/>
  <c r="X8" i="6"/>
  <c r="X18" i="8"/>
  <c r="N16" i="11" s="1"/>
  <c r="X14" i="8"/>
  <c r="X9" i="8"/>
  <c r="N9" i="11" s="1"/>
  <c r="X50" i="7"/>
  <c r="X46" i="7"/>
  <c r="X44" i="7"/>
  <c r="X28" i="7"/>
  <c r="X27" i="7"/>
  <c r="X24" i="7"/>
  <c r="X17" i="7"/>
  <c r="X16" i="7"/>
  <c r="X14" i="7"/>
  <c r="X12" i="7"/>
  <c r="X9" i="7"/>
  <c r="X8" i="7"/>
  <c r="X50" i="6"/>
  <c r="N41" i="9" s="1"/>
  <c r="X46" i="6"/>
  <c r="N38" i="9" s="1"/>
  <c r="X39" i="6"/>
  <c r="N32" i="9" s="1"/>
  <c r="X36" i="6"/>
  <c r="N29" i="9" s="1"/>
  <c r="X33" i="6"/>
  <c r="N27" i="9" s="1"/>
  <c r="X29" i="6"/>
  <c r="N23" i="9" s="1"/>
  <c r="X27" i="6"/>
  <c r="N22" i="9" s="1"/>
  <c r="X17" i="6"/>
  <c r="N15" i="9" s="1"/>
  <c r="X14" i="6"/>
  <c r="X9" i="6"/>
  <c r="N9" i="9" s="1"/>
  <c r="AC14" i="6" l="1"/>
  <c r="N13" i="11"/>
  <c r="N13" i="9"/>
  <c r="F13" i="11"/>
  <c r="R14" i="6"/>
  <c r="AC9" i="6"/>
  <c r="J12" i="9"/>
  <c r="F9" i="10"/>
  <c r="F9" i="17"/>
  <c r="N9" i="17" s="1"/>
  <c r="L9" i="17" s="1"/>
  <c r="H9" i="9"/>
  <c r="H9" i="18"/>
  <c r="F13" i="9"/>
  <c r="F13" i="18"/>
  <c r="F9" i="9"/>
  <c r="F9" i="18"/>
  <c r="N9" i="18" s="1"/>
  <c r="L9" i="18" s="1"/>
  <c r="P13" i="6"/>
  <c r="F12" i="18" s="1"/>
  <c r="N12" i="18" s="1"/>
  <c r="L12" i="18" s="1"/>
  <c r="F8" i="9"/>
  <c r="F13" i="10"/>
  <c r="F13" i="17"/>
  <c r="AC16" i="6"/>
  <c r="AC8" i="6"/>
  <c r="X13" i="6"/>
  <c r="N12" i="9" s="1"/>
  <c r="R16" i="6"/>
  <c r="R8" i="6"/>
  <c r="H8" i="18" s="1"/>
  <c r="N20" i="10"/>
  <c r="N38" i="10"/>
  <c r="N23" i="10"/>
  <c r="N29" i="10"/>
  <c r="N22" i="10"/>
  <c r="N25" i="10"/>
  <c r="N31" i="10"/>
  <c r="N27" i="10"/>
  <c r="N32" i="10"/>
  <c r="R12" i="6"/>
  <c r="N13" i="10"/>
  <c r="N41" i="10"/>
  <c r="AC12" i="6"/>
  <c r="N9" i="10"/>
  <c r="N15" i="10"/>
  <c r="N36" i="10"/>
  <c r="N40" i="10"/>
  <c r="P13" i="7"/>
  <c r="F12" i="17" s="1"/>
  <c r="N12" i="17" s="1"/>
  <c r="L12" i="17" s="1"/>
  <c r="X13" i="7"/>
  <c r="J12" i="10"/>
  <c r="J12" i="11"/>
  <c r="P13" i="8"/>
  <c r="X13" i="8"/>
  <c r="N12" i="11" s="1"/>
  <c r="R14" i="7"/>
  <c r="AC14" i="7"/>
  <c r="R12" i="8"/>
  <c r="AD12" i="8"/>
  <c r="R16" i="7"/>
  <c r="AC16" i="7"/>
  <c r="R9" i="8"/>
  <c r="H9" i="11" s="1"/>
  <c r="AD9" i="8"/>
  <c r="R17" i="8"/>
  <c r="AD17" i="8"/>
  <c r="R12" i="7"/>
  <c r="AC12" i="7"/>
  <c r="R14" i="8"/>
  <c r="AD14" i="8"/>
  <c r="R8" i="7"/>
  <c r="H8" i="17" s="1"/>
  <c r="AC8" i="7"/>
  <c r="R9" i="7"/>
  <c r="AC9" i="7"/>
  <c r="R8" i="8"/>
  <c r="H8" i="11" s="1"/>
  <c r="AD8" i="8"/>
  <c r="F8" i="11"/>
  <c r="F8" i="10"/>
  <c r="N8" i="10"/>
  <c r="N8" i="9"/>
  <c r="V8" i="7"/>
  <c r="V12" i="7"/>
  <c r="V16" i="7"/>
  <c r="V24" i="7"/>
  <c r="V28" i="7"/>
  <c r="V44" i="7"/>
  <c r="V8" i="6"/>
  <c r="V12" i="6"/>
  <c r="V16" i="6"/>
  <c r="V24" i="6"/>
  <c r="L20" i="9" s="1"/>
  <c r="V28" i="6"/>
  <c r="V31" i="6"/>
  <c r="L25" i="9" s="1"/>
  <c r="V34" i="6"/>
  <c r="V38" i="6"/>
  <c r="L31" i="9" s="1"/>
  <c r="V44" i="6"/>
  <c r="L36" i="9" s="1"/>
  <c r="V49" i="6"/>
  <c r="L40" i="9" s="1"/>
  <c r="V31" i="7"/>
  <c r="V34" i="7"/>
  <c r="V38" i="7"/>
  <c r="V49" i="7"/>
  <c r="V8" i="8"/>
  <c r="L8" i="11" s="1"/>
  <c r="V12" i="8"/>
  <c r="V17" i="8"/>
  <c r="V9" i="6"/>
  <c r="L9" i="9" s="1"/>
  <c r="V14" i="6"/>
  <c r="V17" i="6"/>
  <c r="L15" i="9" s="1"/>
  <c r="V27" i="6"/>
  <c r="L22" i="9" s="1"/>
  <c r="V29" i="6"/>
  <c r="L23" i="9" s="1"/>
  <c r="V33" i="6"/>
  <c r="L27" i="9" s="1"/>
  <c r="V36" i="6"/>
  <c r="L29" i="9" s="1"/>
  <c r="V39" i="6"/>
  <c r="L32" i="9" s="1"/>
  <c r="V46" i="6"/>
  <c r="L38" i="9" s="1"/>
  <c r="V50" i="6"/>
  <c r="L41" i="9" s="1"/>
  <c r="V9" i="7"/>
  <c r="V14" i="7"/>
  <c r="V17" i="7"/>
  <c r="V27" i="7"/>
  <c r="V46" i="7"/>
  <c r="V50" i="7"/>
  <c r="V9" i="8"/>
  <c r="L9" i="11" s="1"/>
  <c r="V14" i="8"/>
  <c r="V18" i="8"/>
  <c r="L16" i="11" s="1"/>
  <c r="V29" i="7"/>
  <c r="V33" i="7"/>
  <c r="V36" i="7"/>
  <c r="V39" i="7"/>
  <c r="H13" i="11" l="1"/>
  <c r="H13" i="9"/>
  <c r="L13" i="11"/>
  <c r="L13" i="9"/>
  <c r="H13" i="18"/>
  <c r="F12" i="9"/>
  <c r="V13" i="6"/>
  <c r="L12" i="9" s="1"/>
  <c r="R13" i="6"/>
  <c r="H12" i="9" s="1"/>
  <c r="H8" i="10"/>
  <c r="H9" i="10"/>
  <c r="H9" i="17"/>
  <c r="H13" i="10"/>
  <c r="H13" i="17"/>
  <c r="AC13" i="6"/>
  <c r="L15" i="10"/>
  <c r="L41" i="10"/>
  <c r="L13" i="10"/>
  <c r="L40" i="10"/>
  <c r="L20" i="10"/>
  <c r="L32" i="10"/>
  <c r="L38" i="10"/>
  <c r="L9" i="10"/>
  <c r="L31" i="10"/>
  <c r="N12" i="10"/>
  <c r="L27" i="10"/>
  <c r="L25" i="10"/>
  <c r="L23" i="10"/>
  <c r="L29" i="10"/>
  <c r="L22" i="10"/>
  <c r="L36" i="10"/>
  <c r="V13" i="7"/>
  <c r="F12" i="10"/>
  <c r="R13" i="7"/>
  <c r="AC13" i="7"/>
  <c r="F12" i="11"/>
  <c r="R13" i="8"/>
  <c r="H12" i="11" s="1"/>
  <c r="V13" i="8"/>
  <c r="L12" i="11" s="1"/>
  <c r="AD13" i="8"/>
  <c r="L8" i="10"/>
  <c r="L8" i="9"/>
  <c r="H8" i="9"/>
  <c r="X40" i="7"/>
  <c r="N33" i="10" s="1"/>
  <c r="X40" i="6"/>
  <c r="H12" i="18" l="1"/>
  <c r="H12" i="10"/>
  <c r="H12" i="17"/>
  <c r="L12" i="10"/>
  <c r="V40" i="6"/>
  <c r="V40" i="7"/>
  <c r="L33" i="10" s="1"/>
  <c r="N8" i="22" l="1"/>
  <c r="L8" i="22" s="1"/>
  <c r="R8" i="22"/>
  <c r="N8" i="23" l="1"/>
  <c r="L8" i="23" s="1"/>
  <c r="R8" i="23"/>
</calcChain>
</file>

<file path=xl/sharedStrings.xml><?xml version="1.0" encoding="utf-8"?>
<sst xmlns="http://schemas.openxmlformats.org/spreadsheetml/2006/main" count="1557" uniqueCount="420">
  <si>
    <t>Cursos de graduação modalidade a distância</t>
  </si>
  <si>
    <t>Região Norte, Nordeste e Centro-Oeste</t>
  </si>
  <si>
    <t>Código</t>
  </si>
  <si>
    <t>Curso</t>
  </si>
  <si>
    <t>Mensalidade</t>
  </si>
  <si>
    <t>*Estimulo Adimplência</t>
  </si>
  <si>
    <t>Mensalidade a Pagar</t>
  </si>
  <si>
    <t>Semestralidade</t>
  </si>
  <si>
    <t>Semestralidade com Estimulo Adimplência</t>
  </si>
  <si>
    <t>Administração (B)</t>
  </si>
  <si>
    <t>Análise e Desenvolvimento de Sistemas (T)</t>
  </si>
  <si>
    <t>Ciências Contábeis (B)</t>
  </si>
  <si>
    <t>Ciências Sociais (L)</t>
  </si>
  <si>
    <t>Filosofia (L)</t>
  </si>
  <si>
    <t>Gestão Ambiental (T)</t>
  </si>
  <si>
    <t>Gestão de Recursos Humanos (T)</t>
  </si>
  <si>
    <t>1125</t>
  </si>
  <si>
    <t>Gestão da Tecnologia da Informação (T)</t>
  </si>
  <si>
    <t>Gestão de Turismo (T)</t>
  </si>
  <si>
    <t>Gestão Financeira (T)</t>
  </si>
  <si>
    <t>Gestão Pública (T)</t>
  </si>
  <si>
    <t>Letras - Língua Estrangeira (L)</t>
  </si>
  <si>
    <t>Letras - Língua Portuguesa (L)</t>
  </si>
  <si>
    <t>Letras Português / Espanhol (L)</t>
  </si>
  <si>
    <t>Logística (T)</t>
  </si>
  <si>
    <t>Marketing (T)</t>
  </si>
  <si>
    <r>
      <t xml:space="preserve">Pedagogia (L) - </t>
    </r>
    <r>
      <rPr>
        <sz val="8"/>
        <rFont val="Arial"/>
        <family val="2"/>
      </rPr>
      <t>Docência na Ed Infantil e nas Séries Iniciais do EF</t>
    </r>
  </si>
  <si>
    <r>
      <t xml:space="preserve">Processos Gerenciais - </t>
    </r>
    <r>
      <rPr>
        <sz val="8"/>
        <rFont val="Arial"/>
        <family val="2"/>
      </rPr>
      <t>Gestão de Pequenas e Médias Empresas</t>
    </r>
    <r>
      <rPr>
        <sz val="10"/>
        <rFont val="Arial"/>
        <family val="2"/>
      </rPr>
      <t xml:space="preserve"> (T)</t>
    </r>
  </si>
  <si>
    <t>Sistemas de Informação (B)</t>
  </si>
  <si>
    <t>Teologia (B)</t>
  </si>
  <si>
    <t>Teologia (I)</t>
  </si>
  <si>
    <t>(B) Bacharelado  (L) Licenciatura  (T) Tecnólogo (LFE) Linha de formação específica  (I) Integralização de créditos para a conclusão do curso</t>
  </si>
  <si>
    <t>* Conforme parágrafos 4º e 5º da clausula 13 do Contrato de Adesão - Prestação de Serviços Educacionais.</t>
  </si>
  <si>
    <t>Prof. Dr. Marcio de Moraes</t>
  </si>
  <si>
    <t>** Região Sudeste - exceto ABC e Guarulhos</t>
  </si>
  <si>
    <r>
      <t xml:space="preserve">Processos Gerenciais - </t>
    </r>
    <r>
      <rPr>
        <sz val="8"/>
        <rFont val="Arial"/>
        <family val="2"/>
      </rPr>
      <t xml:space="preserve">Gestão de Pequenas e Médias Empresas </t>
    </r>
    <r>
      <rPr>
        <sz val="12"/>
        <rFont val="Arial"/>
        <family val="2"/>
      </rPr>
      <t>(T)</t>
    </r>
  </si>
  <si>
    <t>Região ABC e Guarulhos</t>
  </si>
  <si>
    <t>Região</t>
  </si>
  <si>
    <t>ABC e GRU</t>
  </si>
  <si>
    <t>N, NE e CO</t>
  </si>
  <si>
    <t>Matemática (L)</t>
  </si>
  <si>
    <t>Gestão Comercial (T)</t>
  </si>
  <si>
    <t>Gestão de Seguros (T)</t>
  </si>
  <si>
    <t>Gestão Portuária (T)</t>
  </si>
  <si>
    <t>Jogos Digitais (T)</t>
  </si>
  <si>
    <t>Segurança Pública (T)</t>
  </si>
  <si>
    <t>Reitor</t>
  </si>
  <si>
    <t>São Bernardo do Campo, 16 de Outubro de 2014.</t>
  </si>
  <si>
    <t>*Estímulo Adimplência</t>
  </si>
  <si>
    <t>Semestralidade com Estímulo Adimplência</t>
  </si>
  <si>
    <t>Vagas oferecidas para o 1º Semestre 2015</t>
  </si>
  <si>
    <t>Turno</t>
  </si>
  <si>
    <t>Vagas</t>
  </si>
  <si>
    <t>(B) Bacharelado  (L) Licenciatura  (T) Tecnólogo (LFE) Linha de formação específica
(I) Integralização de créditos para a conclusão do curso</t>
  </si>
  <si>
    <t>Noite</t>
  </si>
  <si>
    <t>Manhã</t>
  </si>
  <si>
    <r>
      <t xml:space="preserve">Marketing (T) - </t>
    </r>
    <r>
      <rPr>
        <sz val="9"/>
        <color rgb="FFFF0000"/>
        <rFont val="Arial"/>
        <family val="2"/>
      </rPr>
      <t>currículo 6</t>
    </r>
  </si>
  <si>
    <t>No Edital de Vagas consta somente o nome Psicologia</t>
  </si>
  <si>
    <t>No Edital de Vagas consta somente o nome Processos Gerenciais</t>
  </si>
  <si>
    <t>Gestão Hospitalar (T)</t>
  </si>
  <si>
    <t>Preços vigentes para o 1º Semestre 2016</t>
  </si>
  <si>
    <t>São Bernardo do Campo, 27 de outubro de 2015</t>
  </si>
  <si>
    <t xml:space="preserve">Região Sul e Sudeste** </t>
  </si>
  <si>
    <t>Região Norte, Nordeste e Centro-Oeste**</t>
  </si>
  <si>
    <t>** Região Centro-Oeste - inclui DF</t>
  </si>
  <si>
    <t>S e SE</t>
  </si>
  <si>
    <t>** EABRA - Educação Brasileira a Distância Ltda</t>
  </si>
  <si>
    <t>% de Desconto</t>
  </si>
  <si>
    <t>Valor do desconto</t>
  </si>
  <si>
    <t>Novo preço adimplência 1,5%</t>
  </si>
  <si>
    <t>Sul e Sudeste</t>
  </si>
  <si>
    <t>Preço com desconto promocional</t>
  </si>
  <si>
    <t>Preços vigentes para o 1º Semestre 2017</t>
  </si>
  <si>
    <t>Adimplência</t>
  </si>
  <si>
    <t>PREÇOS 2017</t>
  </si>
  <si>
    <t>REAJUSTE 2017</t>
  </si>
  <si>
    <t>Ciências Biológias (Segunda Licenciatura)</t>
  </si>
  <si>
    <t>Ciências Sociais (Segunda Licenciatura)</t>
  </si>
  <si>
    <t>Letras - Língua Portuguesa (Segunda Licenciatura)</t>
  </si>
  <si>
    <t>Letras - Português / Espanhol (Segunda Licenciatura)</t>
  </si>
  <si>
    <t>Matemática (Segunda Licenciatura)</t>
  </si>
  <si>
    <t>Pedagogia (Segunda Licenciatura)</t>
  </si>
  <si>
    <t>Novo</t>
  </si>
  <si>
    <t>Engenharia Ambiental e Sanitária</t>
  </si>
  <si>
    <t xml:space="preserve">Vitória do Espírito Santo </t>
  </si>
  <si>
    <t>Salvador</t>
  </si>
  <si>
    <t>Vitória da Conquista</t>
  </si>
  <si>
    <t>Recife</t>
  </si>
  <si>
    <t>Valor do Desconto</t>
  </si>
  <si>
    <t>Região Sul, Sudeste**</t>
  </si>
  <si>
    <t>São Bernardo do Campo, 03 de outubro de 2016</t>
  </si>
  <si>
    <t>Gestão Comercial (T) (Online)</t>
  </si>
  <si>
    <t>Gestão Portuária (T) (Online)</t>
  </si>
  <si>
    <t>Gestão de Seguros (T) (Online)</t>
  </si>
  <si>
    <t>Gestão Financeira (T) (Online)</t>
  </si>
  <si>
    <t>Marketing (T) (Online)</t>
  </si>
  <si>
    <t>Gestão de Segurança Pública (T) (Online)</t>
  </si>
  <si>
    <t>Gestão de Comércio Exterior (T) (Online)</t>
  </si>
  <si>
    <t>Ciências Contábeis (B) (Online)</t>
  </si>
  <si>
    <t>Preços vigentes para o 1º Semestre 2017 - com Desconto Promocional</t>
  </si>
  <si>
    <t>Mensalidade com desconto</t>
  </si>
  <si>
    <t>Gestão de Comércio Exterior (T)</t>
  </si>
  <si>
    <t>Ciências Biológicas (Segunda Licenciatura)</t>
  </si>
  <si>
    <t>Segurança Pública (T) (Online)</t>
  </si>
  <si>
    <t>Letras - Português / Espanhol (L)</t>
  </si>
  <si>
    <t>excluir</t>
  </si>
  <si>
    <t>oferta somente na região ABC</t>
  </si>
  <si>
    <t>Oferta irregular</t>
  </si>
  <si>
    <t>Observações Secretaria Geral</t>
  </si>
  <si>
    <t>Gestão Comercial (T) (Online) - Calouros 2017</t>
  </si>
  <si>
    <t>Análise e Desenvolvimento de Sistemas (T) (Online)</t>
  </si>
  <si>
    <t>Prof. Dr. Fabio Botelho Josgrilberg</t>
  </si>
  <si>
    <t>1100 - ADMINISTRAÇÃO (EAD - PRESENÇA OBRIGATÓRIA SEMANAL)</t>
  </si>
  <si>
    <t>EAD - Escola de Gestão e Direito</t>
  </si>
  <si>
    <t>GRADUAÇÃO</t>
  </si>
  <si>
    <t>1101 - LETRAS -PORTUGUÊS/ESPANHOL (EAD - PRESENÇA OBRIGATÓRIA SEMANAL)</t>
  </si>
  <si>
    <t>EAD - Escola de Comunicação, Educação e Humanidades</t>
  </si>
  <si>
    <t>1102 - PEDAGOGIA (EAD - PRESENÇA OBRIGATÓRIA SEMANAL)</t>
  </si>
  <si>
    <t>1103 - TEOLOGIA (EAD - PRESENÇA OBRIGATÓRIA SEMANAL)</t>
  </si>
  <si>
    <t>EAD - Escola de Teologia</t>
  </si>
  <si>
    <t>1104 - CURSO SUPERIOR DE TECNOLOGIA EM MARKETING (EAD - PRESENÇA OBRIGATÓRIA NAS AVALIAÇÕES DE APRENDIZAGEM)</t>
  </si>
  <si>
    <t>TECNOLOGIA</t>
  </si>
  <si>
    <t>1105 - CURSO SUPERIOR DE TECNOLOGIA EM GESTÃO DE RECURSOS HUMANOS (EAD - PRESENÇA OBRIGATÓRIA SEMANAL)</t>
  </si>
  <si>
    <t>1106 - CURSO SUPERIOR DE TECNOLOGIA EM LOGÍSTICA (EAD - PRESENÇA OBRIGATÓRIA SEMANAL)</t>
  </si>
  <si>
    <t>1107 - CIÊNCIAS SOCIAIS (EAD - PRESENÇA OBRIGATÓRIA SEMANAL)</t>
  </si>
  <si>
    <t>1108 - CURSO SUPERIOR DE TECNOLOGIA EM PROCESSOS GERENCIAIS (EAD - PRESENÇA OBRIGATÓRIA SEMANAL)</t>
  </si>
  <si>
    <t>1109 - FILOSOFIA (EAD - PRESENÇA OBRIGATÓRIA SEMANAL)</t>
  </si>
  <si>
    <t>1110 - CURSO SUPERIOR DE TECNOLOGIA EM GESTÃO DE TURISMO (EAD - PRESENÇA OBRIGATÓRIA SEMANAL)</t>
  </si>
  <si>
    <t>1111 - MATEMÁTICA (EAD)</t>
  </si>
  <si>
    <t>1112 - CURSO SUPERIOR DE TECNOLOGIA EM GESTÃO AMBIENTAL (EAD - PRESENÇA OBRIGATÓRIA SEMANAL)</t>
  </si>
  <si>
    <t>EAD - Escola de Engenharias, Tecnologia e Informação</t>
  </si>
  <si>
    <t>1113 - CURSO SUPERIOR DE TECNOLOGIA EM COMÉRCIO EXTERIOR (EAD - PRESENÇA OBRIGATÓRIA SEMANAL)</t>
  </si>
  <si>
    <t>1114 - CURSO SUPERIOR DE TECNOLOGIA EM GESTÃO FINANCEIRA (EAD - PRESENÇA OBRIGATÓRIA SEMANAL)</t>
  </si>
  <si>
    <t>1115 - CURSO SUPERIOR DE TECNOLOGIA EM GESTÃO PÚBLICA (EAD - PRESENÇA OBRIGATÓRIA SEMANAL)</t>
  </si>
  <si>
    <t>1116 - CIÊNCIAS CONTÁBEIS (EAD - PRESENÇA OBRIGATÓRIA NAS AVALIAÇÕES DE APREND)</t>
  </si>
  <si>
    <t>1117 - CURSO SUPERIOR DE TECNOLOGIA EM GESTÃO COMERCIAL (EAD - PRESENÇA OBRIGATÓRIA NAS AVALIAÇÕES DE APREND)</t>
  </si>
  <si>
    <t>1118 - CURSO SUPERIOR DE TECNOLOGIA EM NEGÓCIOS IMOBILIÁRIOS (EAD)</t>
  </si>
  <si>
    <t>1119 - CURSO SUPERIOR DE TECNOLOGIA EM SECRETARIADO (EAD)</t>
  </si>
  <si>
    <t>1120 - CURSO SUPERIOR DE TECNOLOGIA EM GESTÃO PORTUÁRIA (EAD - PRESENÇA OBRIGATÓRIA NAS AVALIAÇÕES DE APREND)</t>
  </si>
  <si>
    <t>1121 - LETRAS - LÍNGUA PORTUGUESA (EAD - PRESENÇA OBRIGATÓRIA SEMANAL)</t>
  </si>
  <si>
    <t>1122 - LETRAS - LÍNGUA ESTRANGEIRA (EAD - PRESENÇA OBRIGATÓRIA SEMANAL)</t>
  </si>
  <si>
    <t>1123 - SISTEMAS DE INFORMAÇÃO (EAD)</t>
  </si>
  <si>
    <t>1124 - CURSO SUPERIOR DE TECNOLOGIA EM ANÁLISE E DESENVOLVIMENTO DE SISTEMAS (EAD - PRESENÇA OBRIGATÓRIA )</t>
  </si>
  <si>
    <t>1125 - CURSO SUPERIOR DE TECNOLOGIA EM GESTÃO DA TECNOLOGIA DA INFORMAÇÃO (EAD)</t>
  </si>
  <si>
    <t>1126 - CURSO SUPERIOR DE TECNOLOGIA EM JOGOS DIGITAIS (EAD - PRESENÇA OBRIGATÓRIA SEMANAL)</t>
  </si>
  <si>
    <t>1127 - CURSO SUPERIOR DE TECNOLOGIA EM SEGURANÇA PÚBLICA (EAD - PRESENÇA OBRIGATÓRIA NAS AVALIAÇÕES DE APREND)</t>
  </si>
  <si>
    <t>1128 - CURSO SUPERIOR DE TECNOLOGIA EM GESTÃO DE SEGUROS (EAD - PRESENÇA OBRIGATÓRIA NAS AVALIAÇÕES DE APREND)</t>
  </si>
  <si>
    <t>1129 - CURSO SUPERIOR DE TECNOLOGIA EM GESTÃO HOSPITALAR (EAD - PRESENÇA OBRIGATÓRIA SEMANAL)</t>
  </si>
  <si>
    <t>EAD - Escola de Ciências Médicas e da Saúde</t>
  </si>
  <si>
    <t>1163 - TEOLOGIA (EAD) - INTEGRALIZAÇÃO DE CRÉDITOS</t>
  </si>
  <si>
    <t>1130 - ENGENHARIA AMBIENTAL E SANITÁRIA (EAD - PRESENÇA OBRIGATÓRIA SEMANAL)</t>
  </si>
  <si>
    <t>1131 - CURSO SUPERIOR DE TECNOLOGIA EM MARKETING (EAD - PRESENÇA OBRIGATÓRIA SEMANAL)</t>
  </si>
  <si>
    <t>1132 - CURSO SUPERIOR DE TECNOLOGIA EM GESTÃO FINANCEIRA (EAD - PRESENÇA OBRIGATÓRIA NAS AVALIAÇÕES DE APREND)</t>
  </si>
  <si>
    <t>1133 - CURSO SUPERIOR DE TECNOLOGIA EM ANÁLISE E DESENVOLVIMENTO DE SISTEMAS (EAD - PRESENÇA OBRIGATÓRIA NAS )</t>
  </si>
  <si>
    <t>2005 - PEDAGOGIA (SEGUNDA LICENCIATURA)</t>
  </si>
  <si>
    <t>2006 - MATEMÁTICA (SEGUNDA LICENCIATURA)</t>
  </si>
  <si>
    <t>2007 - CIÊNCIAS BIOLÓGICAS (SEGUNDA LICENCIATURA)</t>
  </si>
  <si>
    <t>2008 - CIÊNCIAS SOCIAIS (SEGUNDA LICENCIATURA)</t>
  </si>
  <si>
    <t>2009 - LETRAS - LÍNGUA PORTUGUESA (SEGUNDA LICENCIATURA)</t>
  </si>
  <si>
    <t>2010 - LETRAS - PORTUGUÊS/ESPANHOL (SEGUNDA LICENCIATURA)</t>
  </si>
  <si>
    <r>
      <t xml:space="preserve">Processos Gerenciais (T) - </t>
    </r>
    <r>
      <rPr>
        <sz val="8"/>
        <rFont val="Arial"/>
        <family val="2"/>
      </rPr>
      <t>Gestão de Pequenas e Médias Empresas</t>
    </r>
  </si>
  <si>
    <t>Marketing (T) - currículo 6 (online)</t>
  </si>
  <si>
    <t>Gestão Hospitalar (T) (Online)</t>
  </si>
  <si>
    <t>Região ABC</t>
  </si>
  <si>
    <t>Região S e SE</t>
  </si>
  <si>
    <t>Região N e CE</t>
  </si>
  <si>
    <t>Preço 2016</t>
  </si>
  <si>
    <t>Tecnologos</t>
  </si>
  <si>
    <t>Marketing (on line)</t>
  </si>
  <si>
    <t>Preço 2017</t>
  </si>
  <si>
    <t>Novos cursos Online</t>
  </si>
  <si>
    <t>% Mark x c.novos</t>
  </si>
  <si>
    <t>Anterior</t>
  </si>
  <si>
    <t>Atual</t>
  </si>
  <si>
    <t>1113 - Comércio Exterior</t>
  </si>
  <si>
    <t>1129 - Gestão Hospitalar</t>
  </si>
  <si>
    <t>Valor do edital</t>
  </si>
  <si>
    <t>1104 - Marketing</t>
  </si>
  <si>
    <t>Valor com adimplência</t>
  </si>
  <si>
    <t>Cariacica</t>
  </si>
  <si>
    <t>Guarapari</t>
  </si>
  <si>
    <t>Polo Belo Horizonte**</t>
  </si>
  <si>
    <t>Belém</t>
  </si>
  <si>
    <t>Maceió</t>
  </si>
  <si>
    <t>Sobral</t>
  </si>
  <si>
    <t>João Pessoa</t>
  </si>
  <si>
    <t>Mossoró</t>
  </si>
  <si>
    <t>Boa Vista</t>
  </si>
  <si>
    <t>Cuiabá</t>
  </si>
  <si>
    <t>Curitiba</t>
  </si>
  <si>
    <t>Cidade Ocidental</t>
  </si>
  <si>
    <t>Cascavel</t>
  </si>
  <si>
    <t>Polos - Fase I</t>
  </si>
  <si>
    <t>Polos - Fase II, III e IV</t>
  </si>
  <si>
    <t>Natal</t>
  </si>
  <si>
    <t xml:space="preserve">Benevides </t>
  </si>
  <si>
    <t xml:space="preserve">Santo Antonio da Platina </t>
  </si>
  <si>
    <t xml:space="preserve">Alagoinhas </t>
  </si>
  <si>
    <t xml:space="preserve">Canaã dos Carajás </t>
  </si>
  <si>
    <t xml:space="preserve">Delmiro Gouveia </t>
  </si>
  <si>
    <t xml:space="preserve">Dias D`Avila </t>
  </si>
  <si>
    <t xml:space="preserve">Palmas de Monte Alto </t>
  </si>
  <si>
    <t xml:space="preserve">Tucuruí </t>
  </si>
  <si>
    <t xml:space="preserve">Formosa </t>
  </si>
  <si>
    <t xml:space="preserve">Guarantã do Norte </t>
  </si>
  <si>
    <t xml:space="preserve">Horizonte </t>
  </si>
  <si>
    <t xml:space="preserve">Igarassu </t>
  </si>
  <si>
    <t xml:space="preserve">Ilhéus </t>
  </si>
  <si>
    <t xml:space="preserve">Macapá </t>
  </si>
  <si>
    <t xml:space="preserve">Minaçu </t>
  </si>
  <si>
    <t xml:space="preserve">Natal - Zona Norte </t>
  </si>
  <si>
    <t xml:space="preserve">Parnamirim </t>
  </si>
  <si>
    <t xml:space="preserve">Tangará da Serra </t>
  </si>
  <si>
    <t xml:space="preserve">Rio Branco </t>
  </si>
  <si>
    <t xml:space="preserve">Santana do Araguaia </t>
  </si>
  <si>
    <t xml:space="preserve">Santana do Ipanema </t>
  </si>
  <si>
    <t xml:space="preserve">Santarém </t>
  </si>
  <si>
    <t xml:space="preserve">Teresópolis </t>
  </si>
  <si>
    <t xml:space="preserve">Manaus </t>
  </si>
  <si>
    <t>Marabá</t>
  </si>
  <si>
    <t xml:space="preserve">Barretos </t>
  </si>
  <si>
    <t xml:space="preserve">Blumenau </t>
  </si>
  <si>
    <t xml:space="preserve">Ourinhos </t>
  </si>
  <si>
    <t xml:space="preserve">Porto Belo </t>
  </si>
  <si>
    <t xml:space="preserve">Palmital </t>
  </si>
  <si>
    <t xml:space="preserve">Bandeirantes </t>
  </si>
  <si>
    <t xml:space="preserve">Carlos Barbosa </t>
  </si>
  <si>
    <t xml:space="preserve">Chapecó </t>
  </si>
  <si>
    <t xml:space="preserve">Dom Pedrito </t>
  </si>
  <si>
    <t xml:space="preserve">Sapucaia </t>
  </si>
  <si>
    <t xml:space="preserve">Embu Guaçu </t>
  </si>
  <si>
    <t xml:space="preserve">Fazenda Rio Grande </t>
  </si>
  <si>
    <t xml:space="preserve">Indaiatuba </t>
  </si>
  <si>
    <t xml:space="preserve">Uberaba </t>
  </si>
  <si>
    <t xml:space="preserve">Sete Quedas </t>
  </si>
  <si>
    <t xml:space="preserve">Itumbiara </t>
  </si>
  <si>
    <t xml:space="preserve">Jaguarão </t>
  </si>
  <si>
    <t xml:space="preserve">Limeira </t>
  </si>
  <si>
    <t xml:space="preserve">Mogi das Cruzes </t>
  </si>
  <si>
    <t xml:space="preserve">Mondaí </t>
  </si>
  <si>
    <t xml:space="preserve">Arantina </t>
  </si>
  <si>
    <t xml:space="preserve">São Paulo - Lapa </t>
  </si>
  <si>
    <t xml:space="preserve">Betim </t>
  </si>
  <si>
    <t xml:space="preserve">Contagem </t>
  </si>
  <si>
    <t xml:space="preserve">Ouro Branco </t>
  </si>
  <si>
    <t xml:space="preserve">Atibaia </t>
  </si>
  <si>
    <t xml:space="preserve">Bragança Paulista </t>
  </si>
  <si>
    <t xml:space="preserve">Camaquã </t>
  </si>
  <si>
    <t xml:space="preserve">Nova Friburgo </t>
  </si>
  <si>
    <t xml:space="preserve">Olímpia </t>
  </si>
  <si>
    <t xml:space="preserve">Osasco </t>
  </si>
  <si>
    <t>Parelheiros</t>
  </si>
  <si>
    <t xml:space="preserve">Rio de Janeiro - Realengo </t>
  </si>
  <si>
    <t xml:space="preserve">Rio do Sul </t>
  </si>
  <si>
    <t xml:space="preserve">Rio Verde </t>
  </si>
  <si>
    <t xml:space="preserve">Santo Augusto </t>
  </si>
  <si>
    <t xml:space="preserve">Telêmaco Borba </t>
  </si>
  <si>
    <t xml:space="preserve">Taió </t>
  </si>
  <si>
    <t xml:space="preserve">Belo Horizonte - Praça da Liberdade </t>
  </si>
  <si>
    <t xml:space="preserve">Campo Grande </t>
  </si>
  <si>
    <t xml:space="preserve">Araçatuba </t>
  </si>
  <si>
    <t xml:space="preserve">Pouso Alegre </t>
  </si>
  <si>
    <t xml:space="preserve">São Paulo  - Av. Paulista </t>
  </si>
  <si>
    <t xml:space="preserve">São Paulo - Mooca </t>
  </si>
  <si>
    <t>Sombrio</t>
  </si>
  <si>
    <t>Niterói</t>
  </si>
  <si>
    <t>Goiânia</t>
  </si>
  <si>
    <t>Dourados</t>
  </si>
  <si>
    <t>Arapongas</t>
  </si>
  <si>
    <t>Piracicaba Centro</t>
  </si>
  <si>
    <t>Piracicaba Taquaral</t>
  </si>
  <si>
    <t xml:space="preserve">Santa Bárbara D'Oeste </t>
  </si>
  <si>
    <t>Anápolis</t>
  </si>
  <si>
    <t>Japeri</t>
  </si>
  <si>
    <t>Passo Fundo</t>
  </si>
  <si>
    <t>Porto Alegre</t>
  </si>
  <si>
    <t>Santa Maria</t>
  </si>
  <si>
    <t>Uruguaiana</t>
  </si>
  <si>
    <t>Vergueiro</t>
  </si>
  <si>
    <t>Sete Lagoas</t>
  </si>
  <si>
    <t>Marília</t>
  </si>
  <si>
    <t>Diadema</t>
  </si>
  <si>
    <t/>
  </si>
  <si>
    <t>SP Santo Amaro</t>
  </si>
  <si>
    <t>Rio de Janeiro - Bennett</t>
  </si>
  <si>
    <t>SP Jabaquara</t>
  </si>
  <si>
    <t>São Bernardo Plaza Shopping (Planalto)</t>
  </si>
  <si>
    <t>Juiz de Fora</t>
  </si>
  <si>
    <t>Guarulhos</t>
  </si>
  <si>
    <t>Mauá</t>
  </si>
  <si>
    <t>Altamira</t>
  </si>
  <si>
    <t>Brasília</t>
  </si>
  <si>
    <t>Campina Grande</t>
  </si>
  <si>
    <t>Ceres</t>
  </si>
  <si>
    <t>Fortaleza</t>
  </si>
  <si>
    <t>Imperatriz</t>
  </si>
  <si>
    <t>Porto Velho</t>
  </si>
  <si>
    <t>Rondonópolis</t>
  </si>
  <si>
    <t>Bauru</t>
  </si>
  <si>
    <t>Belo Horizonte</t>
  </si>
  <si>
    <t>Bertioga</t>
  </si>
  <si>
    <t>Campinas</t>
  </si>
  <si>
    <t>Eldorado</t>
  </si>
  <si>
    <t>Franca</t>
  </si>
  <si>
    <t>Guaianazes</t>
  </si>
  <si>
    <t>Guaratinguetá</t>
  </si>
  <si>
    <t>Itanhaém</t>
  </si>
  <si>
    <t>Itapeva</t>
  </si>
  <si>
    <t>Lins</t>
  </si>
  <si>
    <t>Londrina</t>
  </si>
  <si>
    <t>Macaé</t>
  </si>
  <si>
    <t>Perus</t>
  </si>
  <si>
    <t>Petrópolis</t>
  </si>
  <si>
    <t>Presidente Prudente</t>
  </si>
  <si>
    <t>Ribeirão Preto</t>
  </si>
  <si>
    <t>Santos</t>
  </si>
  <si>
    <t>Sorocaba</t>
  </si>
  <si>
    <t>Vitória</t>
  </si>
  <si>
    <t>Volta Redonda</t>
  </si>
  <si>
    <t>São Bernardo do Campo (Rudge Ramos)</t>
  </si>
  <si>
    <t>Desconto Prom.</t>
  </si>
  <si>
    <t>X</t>
  </si>
  <si>
    <t>São José do Rio Preto</t>
  </si>
  <si>
    <t>São José dos Campos</t>
  </si>
  <si>
    <t>Foz do Iguaçu</t>
  </si>
  <si>
    <t>Polos Fase I</t>
  </si>
  <si>
    <t>Polos Fase II</t>
  </si>
  <si>
    <t>Polos Fase III e IV</t>
  </si>
  <si>
    <t>Juiz De Fora</t>
  </si>
  <si>
    <t>Foz Do Iguaçu</t>
  </si>
  <si>
    <t xml:space="preserve">Belo Horizonte - Pç Liberdade </t>
  </si>
  <si>
    <t>Região ABC e Guarulhos **</t>
  </si>
  <si>
    <t>** Região ABC e Guarulhos - exceto Diadema, São Bernardo Plaza Shopping e Vergueiro</t>
  </si>
  <si>
    <t>1100Administração (B)376,66666666666737,666666666666733922602034</t>
  </si>
  <si>
    <t>1124Análise e Desenvolvimento de Sistemas (T)325,55555555555632,55555555555562931953,333333333331758</t>
  </si>
  <si>
    <t>1116Ciências Contábeis (B)376,66666666666737,666666666666733922602034</t>
  </si>
  <si>
    <t>1107Ciências Sociais (L)3403430620401836</t>
  </si>
  <si>
    <t>1109Filosofia (L)3403430620401836</t>
  </si>
  <si>
    <t>1112Gestão Ambiental (T)325,55555555555632,55555555555562931953,333333333331758</t>
  </si>
  <si>
    <t>1117Gestão Comercial (T)325,55555555555632,55555555555562931953,333333333331758</t>
  </si>
  <si>
    <t>1129Gestão Hospitalar (T)325,55555555555632,55555555555562931953,333333333331758</t>
  </si>
  <si>
    <t>1120Gestão Portuária (T)325,55555555555632,55555555555562931953,333333333331758</t>
  </si>
  <si>
    <t>1105Gestão de Recursos Humanos (T)325,55555555555632,55555555555562931953,333333333331758</t>
  </si>
  <si>
    <t>1128Gestão de Seguros (T)325,55555555555632,55555555555562931953,333333333331758</t>
  </si>
  <si>
    <t>1125Gestão da Tecnologia da Informação (T)325,55555555555632,55555555555562931953,333333333331758</t>
  </si>
  <si>
    <t>1110Gestão de Turismo (T)325,55555555555632,55555555555562931953,333333333331758</t>
  </si>
  <si>
    <t>1114Gestão Financeira (T)325,55555555555632,55555555555562931953,333333333331758</t>
  </si>
  <si>
    <t>1115Gestão Pública (T)325,55555555555632,55555555555562931953,333333333331758</t>
  </si>
  <si>
    <t>1126Jogos Digitais (T)325,55555555555632,55555555555562931953,333333333331758</t>
  </si>
  <si>
    <t>1122Letras - Língua Estrangeira (L)3403430620401836</t>
  </si>
  <si>
    <t>1121Letras - Língua Portuguesa (L)3403430620401836</t>
  </si>
  <si>
    <t>1101Letras Português / Espanhol (L)3403430620401836</t>
  </si>
  <si>
    <t>1106Logística (T)325,55555555555632,55555555555562931953,333333333331758</t>
  </si>
  <si>
    <t>1104Marketing (T)325,55555555555632,55555555555562931953,333333333331758</t>
  </si>
  <si>
    <t>1104Marketing (T) - currículo 6293,33333333333329,333333333333326417601584</t>
  </si>
  <si>
    <t>1111Matemática (L)3403430620401836</t>
  </si>
  <si>
    <t>1102Pedagogia (L) - Docência na Ed Infantil e nas Séries Iniciais do EF3403430620401836</t>
  </si>
  <si>
    <t>1108Processos Gerenciais - Gestão de Pequenas e Médias Empresas (T)325,55555555555632,55555555555562931953,333333333331758</t>
  </si>
  <si>
    <t>1127Segurança Pública (T)325,55555555555632,55555555555562931953,333333333331758</t>
  </si>
  <si>
    <t>1123Sistemas de Informação (B)376,66666666666737,666666666666733922602034</t>
  </si>
  <si>
    <t>1103Teologia (B)376,66666666666737,666666666666733922602034</t>
  </si>
  <si>
    <t>1163Teologia (I)322,22222222222232,22222222222222901933,333333333331740</t>
  </si>
  <si>
    <t>1100Administração (B)4004036024002160</t>
  </si>
  <si>
    <t>1124Análise e Desenvolvimento de Sistemas (T)346,66666666666734,666666666666731220801872</t>
  </si>
  <si>
    <t>1116Ciências Contábeis (B)4004036024002160</t>
  </si>
  <si>
    <t>1107Ciências Sociais (L)361,11111111111136,11111111111113252166,666666666671950</t>
  </si>
  <si>
    <t>1109Filosofia (L)361,11111111111136,11111111111113252166,666666666671950</t>
  </si>
  <si>
    <t>1112Gestão Ambiental (T)346,66666666666734,666666666666731220801872</t>
  </si>
  <si>
    <t>1117Gestão Comercial (T)346,66666666666734,666666666666731220801872</t>
  </si>
  <si>
    <t>1129Gestão Hospitalar (T)346,66666666666734,666666666666731220801872</t>
  </si>
  <si>
    <t>1120Gestão Portuária (T)346,66666666666734,666666666666731220801872</t>
  </si>
  <si>
    <t>1105Gestão de Recursos Humanos (T)346,66666666666734,666666666666731220801872</t>
  </si>
  <si>
    <t>1128Gestão de Seguros (T)346,66666666666734,666666666666731220801872</t>
  </si>
  <si>
    <t>1125Gestão da Tecnologia da Informação (T)346,66666666666734,666666666666731220801872</t>
  </si>
  <si>
    <t>1110Gestão de Turismo (T)346,66666666666734,666666666666731220801872</t>
  </si>
  <si>
    <t>1114Gestão Financeira (T)346,66666666666734,666666666666731220801872</t>
  </si>
  <si>
    <t>1115Gestão Pública (T)346,66666666666734,666666666666731220801872</t>
  </si>
  <si>
    <t>1126Jogos Digitais (T)346,66666666666734,666666666666731220801872</t>
  </si>
  <si>
    <t>1122Letras - Língua Estrangeira (L)361,11111111111136,11111111111113252166,666666666671950</t>
  </si>
  <si>
    <t>1121Letras - Língua Portuguesa (L)361,11111111111136,11111111111113252166,666666666671950</t>
  </si>
  <si>
    <t>1101Letras Português / Espanhol (L)361,11111111111136,11111111111113252166,666666666671950</t>
  </si>
  <si>
    <t>1106Logística (T)346,66666666666734,666666666666731220801872</t>
  </si>
  <si>
    <t>1104Marketing (T)346,66666666666734,666666666666731220801872</t>
  </si>
  <si>
    <t>1104Marketing (T) - currículo 6312,22222222222231,22222222222222811873,333333333331686</t>
  </si>
  <si>
    <t>1111Matemática (L)361,11111111111136,11111111111113252166,666666666671950</t>
  </si>
  <si>
    <t>1102Pedagogia (L) - Docência na Ed Infantil e nas Séries Iniciais do EF361,11111111111136,11111111111113252166,666666666671950</t>
  </si>
  <si>
    <t>1108Processos Gerenciais - Gestão de Pequenas e Médias Empresas (T)346,66666666666734,666666666666731220801872</t>
  </si>
  <si>
    <t>1127Segurança Pública (T)346,66666666666734,666666666666731220801872</t>
  </si>
  <si>
    <t>1123Sistemas de Informação (B)4004036024002160</t>
  </si>
  <si>
    <t>1103Teologia (B)4004036024002160</t>
  </si>
  <si>
    <t>1163Teologia (I)325,55555555555632,55555555555562931953,333333333331758</t>
  </si>
  <si>
    <t>1100Administração (B)436,66666666666743,666666666666739326202358</t>
  </si>
  <si>
    <t>1124Análise e Desenvolvimento de Sistemas (T)377,77777777777837,77777777777783402266,666666666672040</t>
  </si>
  <si>
    <t>1116Ciências Contábeis (B)436,66666666666743,666666666666739326202358</t>
  </si>
  <si>
    <t>1107Ciências Sociais (L)395,55555555555639,55555555555563562373,333333333332136</t>
  </si>
  <si>
    <t>1109Filosofia (L)395,55555555555639,55555555555563562373,333333333332136</t>
  </si>
  <si>
    <t>1112Gestão Ambiental (T)377,77777777777837,77777777777783402266,666666666672040</t>
  </si>
  <si>
    <t>1117Gestão Comercial (T)377,77777777777837,77777777777783402266,666666666672040</t>
  </si>
  <si>
    <t>1129Gestão Hospitalar (T)377,77777777777837,77777777777783402266,666666666672040</t>
  </si>
  <si>
    <t>1120Gestão Portuária (T)377,77777777777837,77777777777783402266,666666666672040</t>
  </si>
  <si>
    <t>1105Gestão de Recursos Humanos (T)377,77777777777837,77777777777783402266,666666666672040</t>
  </si>
  <si>
    <t>1128Gestão de Seguros (T)377,77777777777837,77777777777783402266,666666666672040</t>
  </si>
  <si>
    <t>1125Gestão da Tecnologia da Informação (T)377,77777777777837,77777777777783402266,666666666672040</t>
  </si>
  <si>
    <t>1110Gestão de Turismo (T)377,77777777777837,77777777777783402266,666666666672040</t>
  </si>
  <si>
    <t>1114Gestão Financeira (T)377,77777777777837,77777777777783402266,666666666672040</t>
  </si>
  <si>
    <t>1115Gestão Pública (T)377,77777777777837,77777777777783402266,666666666672040</t>
  </si>
  <si>
    <t>1126Jogos Digitais (T)377,77777777777837,77777777777783402266,666666666672040</t>
  </si>
  <si>
    <t>1122Letras - Língua Estrangeira (L)395,55555555555639,55555555555563562373,333333333332136</t>
  </si>
  <si>
    <t>1121Letras - Língua Portuguesa (L)395,55555555555639,55555555555563562373,333333333332136</t>
  </si>
  <si>
    <t>1101Letras Português / Espanhol (L)395,55555555555639,55555555555563562373,333333333332136</t>
  </si>
  <si>
    <t>1106Logística (T)377,77777777777837,77777777777783402266,666666666672040</t>
  </si>
  <si>
    <t>1104Marketing (T)377,77777777777837,77777777777783402266,666666666672040</t>
  </si>
  <si>
    <t>1104Marketing (T) - currículo 63403430620401836</t>
  </si>
  <si>
    <t>1111Matemática (L)395,55555555555639,55555555555563562373,333333333332136</t>
  </si>
  <si>
    <t>1102Pedagogia (L) - Docência na Ed Infantil e nas Séries Iniciais do EF395,55555555555639,55555555555563562373,333333333332136</t>
  </si>
  <si>
    <t>1108Processos Gerenciais - Gestão de Pequenas e Médias Empresas (T)377,77777777777837,77777777777783402266,666666666672040</t>
  </si>
  <si>
    <t>1127Segurança Pública (T)377,77777777777837,77777777777783402266,666666666672040</t>
  </si>
  <si>
    <t>1123Sistemas de Informação (B)436,66666666666743,666666666666739326202358</t>
  </si>
  <si>
    <t>1103Teologia (B)436,66666666666743,666666666666739326202358</t>
  </si>
  <si>
    <t>1163Teologia (I)355,55555555555635,55555555555563202133,333333333331920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</si>
</sst>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00"/>
    <numFmt numFmtId="165" formatCode="_ * #,##0.00_ ;_ * \-#,##0.00_ ;_ * &quot;-&quot;??_ ;_ @_ "/>
    <numFmt numFmtId="166" formatCode="_(&quot;R$ &quot;* #,##0.00_);_(&quot;R$ &quot;* \(#,##0.00\);_(&quot;R$ &quot;* &quot;-&quot;??_);_(@_)"/>
    <numFmt numFmtId="167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9"/>
      <name val="Arial"/>
      <family val="2"/>
    </font>
    <font>
      <sz val="10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indexed="9"/>
      <name val="Arial"/>
      <family val="2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Tahoma"/>
      <family val="2"/>
    </font>
    <font>
      <i/>
      <sz val="12"/>
      <color rgb="FFC00000"/>
      <name val="Arial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name val="Calibri"/>
      <family val="2"/>
      <scheme val="minor"/>
    </font>
    <font>
      <sz val="12"/>
      <color rgb="FFC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4">
    <xf numFmtId="0" fontId="0" fillId="0" borderId="0" xfId="0"/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 applyProtection="1">
      <alignment horizontal="center" vertical="center" wrapText="1"/>
      <protection hidden="1"/>
    </xf>
    <xf numFmtId="0" fontId="4" fillId="2" borderId="0" xfId="0" applyNumberFormat="1" applyFont="1" applyFill="1" applyAlignment="1" applyProtection="1">
      <alignment horizontal="left" vertical="center" wrapText="1"/>
      <protection hidden="1"/>
    </xf>
    <xf numFmtId="4" fontId="4" fillId="2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/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vertical="center" wrapText="1"/>
      <protection hidden="1"/>
    </xf>
    <xf numFmtId="0" fontId="4" fillId="2" borderId="0" xfId="0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7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164" fontId="4" fillId="2" borderId="1" xfId="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4" fontId="4" fillId="2" borderId="0" xfId="0" applyNumberFormat="1" applyFont="1" applyFill="1" applyAlignment="1" applyProtection="1">
      <alignment horizontal="center" vertical="center" wrapText="1"/>
      <protection hidden="1"/>
    </xf>
    <xf numFmtId="4" fontId="6" fillId="0" borderId="0" xfId="0" applyNumberFormat="1" applyFont="1"/>
    <xf numFmtId="49" fontId="6" fillId="2" borderId="0" xfId="0" applyNumberFormat="1" applyFont="1" applyFill="1" applyAlignment="1" applyProtection="1">
      <alignment vertical="center" wrapText="1"/>
      <protection hidden="1"/>
    </xf>
    <xf numFmtId="1" fontId="6" fillId="2" borderId="0" xfId="0" applyNumberFormat="1" applyFont="1" applyFill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2" borderId="0" xfId="0" applyFont="1" applyFill="1" applyAlignment="1">
      <alignment horizontal="justify" vertical="center" wrapText="1"/>
    </xf>
    <xf numFmtId="49" fontId="4" fillId="2" borderId="0" xfId="0" applyNumberFormat="1" applyFont="1" applyFill="1" applyAlignment="1" applyProtection="1">
      <alignment vertical="center" wrapText="1"/>
      <protection hidden="1"/>
    </xf>
    <xf numFmtId="1" fontId="4" fillId="2" borderId="0" xfId="0" applyNumberFormat="1" applyFont="1" applyFill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2" borderId="0" xfId="0" applyFont="1" applyFill="1" applyAlignment="1">
      <alignment horizontal="justify" vertical="center" wrapText="1"/>
    </xf>
    <xf numFmtId="0" fontId="6" fillId="2" borderId="0" xfId="0" applyFont="1" applyFill="1"/>
    <xf numFmtId="0" fontId="8" fillId="0" borderId="0" xfId="2" applyFont="1"/>
    <xf numFmtId="0" fontId="8" fillId="0" borderId="2" xfId="2" applyFont="1" applyBorder="1"/>
    <xf numFmtId="164" fontId="10" fillId="5" borderId="0" xfId="0" applyNumberFormat="1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5" fillId="5" borderId="1" xfId="5" applyNumberFormat="1" applyFont="1" applyFill="1" applyBorder="1" applyAlignment="1" applyProtection="1">
      <alignment horizontal="center" vertical="center"/>
      <protection hidden="1"/>
    </xf>
    <xf numFmtId="10" fontId="5" fillId="5" borderId="0" xfId="5" applyNumberFormat="1" applyFont="1" applyFill="1" applyBorder="1" applyAlignment="1" applyProtection="1">
      <alignment horizontal="center" vertical="center"/>
      <protection hidden="1"/>
    </xf>
    <xf numFmtId="0" fontId="1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0" applyNumberFormat="1" applyFont="1" applyFill="1" applyAlignment="1" applyProtection="1">
      <alignment horizontal="center" vertical="center" wrapText="1"/>
      <protection hidden="1"/>
    </xf>
    <xf numFmtId="0" fontId="10" fillId="2" borderId="0" xfId="0" applyNumberFormat="1" applyFont="1" applyFill="1" applyAlignment="1">
      <alignment horizontal="center" vertical="center" wrapText="1"/>
    </xf>
    <xf numFmtId="1" fontId="1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2" fillId="6" borderId="1" xfId="1" applyNumberFormat="1" applyFont="1" applyFill="1" applyBorder="1" applyAlignment="1" applyProtection="1">
      <alignment horizontal="center" vertical="center" wrapText="1"/>
      <protection hidden="1"/>
    </xf>
    <xf numFmtId="1" fontId="12" fillId="6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/>
    <xf numFmtId="43" fontId="13" fillId="0" borderId="1" xfId="1" applyFont="1" applyBorder="1"/>
    <xf numFmtId="0" fontId="13" fillId="0" borderId="0" xfId="0" applyFont="1"/>
    <xf numFmtId="2" fontId="13" fillId="0" borderId="1" xfId="0" applyNumberFormat="1" applyFont="1" applyBorder="1"/>
    <xf numFmtId="43" fontId="13" fillId="0" borderId="1" xfId="0" applyNumberFormat="1" applyFont="1" applyBorder="1"/>
    <xf numFmtId="0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1" fontId="5" fillId="6" borderId="1" xfId="1" applyNumberFormat="1" applyFont="1" applyFill="1" applyBorder="1" applyAlignment="1" applyProtection="1">
      <alignment horizontal="center" vertical="center" wrapText="1"/>
      <protection hidden="1"/>
    </xf>
    <xf numFmtId="43" fontId="13" fillId="0" borderId="0" xfId="1" applyFont="1"/>
    <xf numFmtId="43" fontId="6" fillId="0" borderId="0" xfId="0" applyNumberFormat="1" applyFont="1"/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hidden="1"/>
    </xf>
    <xf numFmtId="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 applyProtection="1">
      <alignment horizontal="right" vertical="center" wrapText="1"/>
      <protection hidden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 applyProtection="1">
      <alignment horizontal="right" vertical="center" wrapText="1"/>
      <protection hidden="1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43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" fontId="7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  <protection hidden="1"/>
    </xf>
    <xf numFmtId="4" fontId="4" fillId="2" borderId="0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 applyProtection="1">
      <alignment horizontal="right" vertical="center" wrapText="1"/>
      <protection hidden="1"/>
    </xf>
    <xf numFmtId="4" fontId="4" fillId="2" borderId="0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0" xfId="0" applyNumberFormat="1" applyFont="1" applyFill="1" applyAlignment="1" applyProtection="1">
      <alignment vertical="center" wrapText="1"/>
      <protection hidden="1"/>
    </xf>
    <xf numFmtId="164" fontId="5" fillId="2" borderId="0" xfId="0" applyNumberFormat="1" applyFont="1" applyFill="1" applyAlignment="1">
      <alignment vertical="center" wrapText="1"/>
    </xf>
    <xf numFmtId="4" fontId="4" fillId="2" borderId="1" xfId="1" applyNumberFormat="1" applyFont="1" applyFill="1" applyBorder="1" applyAlignment="1">
      <alignment horizontal="left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vertical="center" wrapText="1"/>
    </xf>
    <xf numFmtId="0" fontId="14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>
      <alignment horizontal="justify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>
      <alignment horizontal="center" vertical="center" wrapText="1"/>
    </xf>
    <xf numFmtId="1" fontId="1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/>
    <xf numFmtId="0" fontId="6" fillId="0" borderId="0" xfId="0" applyFont="1" applyFill="1" applyBorder="1"/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hidden="1"/>
    </xf>
    <xf numFmtId="4" fontId="6" fillId="0" borderId="0" xfId="0" applyNumberFormat="1" applyFont="1" applyFill="1" applyBorder="1"/>
    <xf numFmtId="43" fontId="6" fillId="0" borderId="0" xfId="0" applyNumberFormat="1" applyFont="1" applyFill="1" applyBorder="1"/>
    <xf numFmtId="43" fontId="6" fillId="0" borderId="0" xfId="0" applyNumberFormat="1" applyFont="1" applyBorder="1"/>
    <xf numFmtId="0" fontId="4" fillId="2" borderId="0" xfId="0" applyFont="1" applyFill="1" applyAlignment="1">
      <alignment horizontal="justify" vertical="center" wrapText="1"/>
    </xf>
    <xf numFmtId="164" fontId="4" fillId="2" borderId="0" xfId="0" applyNumberFormat="1" applyFont="1" applyFill="1" applyAlignment="1">
      <alignment vertical="center" wrapText="1"/>
    </xf>
    <xf numFmtId="164" fontId="16" fillId="2" borderId="0" xfId="0" applyNumberFormat="1" applyFont="1" applyFill="1" applyAlignment="1">
      <alignment vertical="center" wrapText="1"/>
    </xf>
    <xf numFmtId="164" fontId="17" fillId="2" borderId="0" xfId="0" applyNumberFormat="1" applyFont="1" applyFill="1" applyAlignment="1">
      <alignment vertical="center" wrapText="1"/>
    </xf>
    <xf numFmtId="164" fontId="17" fillId="2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 applyProtection="1">
      <alignment vertical="center" wrapText="1"/>
      <protection hidden="1"/>
    </xf>
    <xf numFmtId="0" fontId="17" fillId="2" borderId="0" xfId="0" applyNumberFormat="1" applyFont="1" applyFill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165" fontId="17" fillId="2" borderId="0" xfId="1" applyNumberFormat="1" applyFont="1" applyFill="1" applyAlignment="1">
      <alignment horizontal="center" vertical="center" wrapText="1"/>
    </xf>
    <xf numFmtId="0" fontId="16" fillId="3" borderId="1" xfId="1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Alignment="1" applyProtection="1">
      <alignment horizontal="center" vertical="center" wrapText="1"/>
      <protection hidden="1"/>
    </xf>
    <xf numFmtId="0" fontId="16" fillId="3" borderId="1" xfId="0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Alignment="1">
      <alignment horizontal="center" vertical="center" wrapText="1"/>
    </xf>
    <xf numFmtId="0" fontId="16" fillId="3" borderId="1" xfId="1" applyNumberFormat="1" applyFont="1" applyFill="1" applyBorder="1" applyAlignment="1" applyProtection="1">
      <alignment horizontal="center" vertical="center" wrapText="1"/>
      <protection hidden="1"/>
    </xf>
    <xf numFmtId="1" fontId="16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18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4" fontId="18" fillId="2" borderId="0" xfId="0" applyNumberFormat="1" applyFont="1" applyFill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vertical="center" wrapText="1"/>
    </xf>
    <xf numFmtId="10" fontId="4" fillId="2" borderId="1" xfId="6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4" fontId="17" fillId="2" borderId="1" xfId="1" applyNumberFormat="1" applyFont="1" applyFill="1" applyBorder="1" applyAlignment="1">
      <alignment horizontal="right" vertical="center" wrapText="1"/>
    </xf>
    <xf numFmtId="0" fontId="17" fillId="2" borderId="0" xfId="0" applyFont="1" applyFill="1" applyAlignment="1" applyProtection="1">
      <alignment horizontal="right" vertical="center" wrapText="1"/>
      <protection hidden="1"/>
    </xf>
    <xf numFmtId="49" fontId="19" fillId="2" borderId="0" xfId="0" applyNumberFormat="1" applyFont="1" applyFill="1" applyAlignment="1" applyProtection="1">
      <alignment vertical="center" wrapText="1"/>
      <protection hidden="1"/>
    </xf>
    <xf numFmtId="0" fontId="19" fillId="2" borderId="0" xfId="0" applyFont="1" applyFill="1" applyAlignment="1" applyProtection="1">
      <alignment vertical="center" wrapText="1"/>
      <protection hidden="1"/>
    </xf>
    <xf numFmtId="1" fontId="19" fillId="2" borderId="0" xfId="0" applyNumberFormat="1" applyFont="1" applyFill="1" applyAlignment="1" applyProtection="1">
      <alignment vertical="center" wrapText="1"/>
      <protection hidden="1"/>
    </xf>
    <xf numFmtId="49" fontId="16" fillId="2" borderId="0" xfId="0" applyNumberFormat="1" applyFont="1" applyFill="1" applyAlignment="1" applyProtection="1">
      <alignment vertical="center" wrapText="1"/>
      <protection hidden="1"/>
    </xf>
    <xf numFmtId="0" fontId="19" fillId="0" borderId="0" xfId="0" applyFont="1" applyAlignment="1" applyProtection="1">
      <alignment vertical="center" wrapText="1"/>
      <protection hidden="1"/>
    </xf>
    <xf numFmtId="49" fontId="17" fillId="2" borderId="0" xfId="0" applyNumberFormat="1" applyFont="1" applyFill="1" applyAlignment="1" applyProtection="1">
      <alignment vertical="center" wrapText="1"/>
      <protection hidden="1"/>
    </xf>
    <xf numFmtId="49" fontId="17" fillId="2" borderId="0" xfId="0" applyNumberFormat="1" applyFont="1" applyFill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17" fillId="2" borderId="0" xfId="0" applyFont="1" applyFill="1" applyAlignment="1">
      <alignment horizontal="justify" vertical="center" wrapText="1"/>
    </xf>
    <xf numFmtId="0" fontId="20" fillId="0" borderId="0" xfId="0" applyFont="1" applyAlignment="1">
      <alignment horizontal="right"/>
    </xf>
    <xf numFmtId="10" fontId="6" fillId="0" borderId="1" xfId="0" applyNumberFormat="1" applyFont="1" applyBorder="1"/>
    <xf numFmtId="49" fontId="4" fillId="7" borderId="1" xfId="0" applyNumberFormat="1" applyFont="1" applyFill="1" applyBorder="1" applyAlignment="1">
      <alignment vertical="center" wrapText="1"/>
    </xf>
    <xf numFmtId="49" fontId="4" fillId="8" borderId="1" xfId="0" applyNumberFormat="1" applyFont="1" applyFill="1" applyBorder="1" applyAlignment="1">
      <alignment vertical="center" wrapText="1"/>
    </xf>
    <xf numFmtId="49" fontId="4" fillId="9" borderId="1" xfId="0" applyNumberFormat="1" applyFont="1" applyFill="1" applyBorder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43" fontId="13" fillId="9" borderId="1" xfId="1" applyFont="1" applyFill="1" applyBorder="1"/>
    <xf numFmtId="0" fontId="13" fillId="9" borderId="0" xfId="0" applyFont="1" applyFill="1"/>
    <xf numFmtId="2" fontId="13" fillId="9" borderId="1" xfId="0" applyNumberFormat="1" applyFont="1" applyFill="1" applyBorder="1"/>
    <xf numFmtId="43" fontId="13" fillId="9" borderId="1" xfId="0" applyNumberFormat="1" applyFont="1" applyFill="1" applyBorder="1"/>
    <xf numFmtId="43" fontId="13" fillId="7" borderId="1" xfId="1" applyFont="1" applyFill="1" applyBorder="1"/>
    <xf numFmtId="0" fontId="13" fillId="7" borderId="0" xfId="0" applyFont="1" applyFill="1"/>
    <xf numFmtId="2" fontId="13" fillId="7" borderId="1" xfId="0" applyNumberFormat="1" applyFont="1" applyFill="1" applyBorder="1"/>
    <xf numFmtId="43" fontId="13" fillId="7" borderId="1" xfId="0" applyNumberFormat="1" applyFont="1" applyFill="1" applyBorder="1"/>
    <xf numFmtId="10" fontId="6" fillId="0" borderId="0" xfId="6" applyNumberFormat="1" applyFont="1"/>
    <xf numFmtId="43" fontId="13" fillId="8" borderId="1" xfId="1" applyFont="1" applyFill="1" applyBorder="1"/>
    <xf numFmtId="0" fontId="13" fillId="8" borderId="0" xfId="0" applyFont="1" applyFill="1"/>
    <xf numFmtId="2" fontId="13" fillId="8" borderId="1" xfId="0" applyNumberFormat="1" applyFont="1" applyFill="1" applyBorder="1"/>
    <xf numFmtId="43" fontId="13" fillId="8" borderId="1" xfId="0" applyNumberFormat="1" applyFont="1" applyFill="1" applyBorder="1"/>
    <xf numFmtId="43" fontId="13" fillId="10" borderId="1" xfId="1" applyFont="1" applyFill="1" applyBorder="1"/>
    <xf numFmtId="0" fontId="13" fillId="10" borderId="0" xfId="0" applyFont="1" applyFill="1"/>
    <xf numFmtId="2" fontId="13" fillId="10" borderId="1" xfId="0" applyNumberFormat="1" applyFont="1" applyFill="1" applyBorder="1"/>
    <xf numFmtId="43" fontId="13" fillId="10" borderId="1" xfId="0" applyNumberFormat="1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21" fillId="0" borderId="0" xfId="0" applyFont="1"/>
    <xf numFmtId="43" fontId="6" fillId="0" borderId="0" xfId="1" applyFont="1" applyAlignment="1">
      <alignment vertical="center"/>
    </xf>
    <xf numFmtId="43" fontId="6" fillId="0" borderId="0" xfId="1" applyFont="1"/>
    <xf numFmtId="43" fontId="4" fillId="0" borderId="0" xfId="1" applyFont="1"/>
    <xf numFmtId="43" fontId="5" fillId="3" borderId="1" xfId="1" applyFont="1" applyFill="1" applyBorder="1" applyAlignment="1" applyProtection="1">
      <alignment horizontal="center" vertical="center" wrapText="1"/>
      <protection hidden="1"/>
    </xf>
    <xf numFmtId="43" fontId="16" fillId="11" borderId="1" xfId="1" applyFont="1" applyFill="1" applyBorder="1" applyAlignment="1" applyProtection="1">
      <alignment horizontal="center" vertical="center" wrapText="1"/>
      <protection hidden="1"/>
    </xf>
    <xf numFmtId="10" fontId="13" fillId="0" borderId="1" xfId="6" applyNumberFormat="1" applyFont="1" applyBorder="1"/>
    <xf numFmtId="4" fontId="13" fillId="0" borderId="1" xfId="0" applyNumberFormat="1" applyFont="1" applyBorder="1"/>
    <xf numFmtId="43" fontId="13" fillId="0" borderId="1" xfId="1" applyFont="1" applyFill="1" applyBorder="1"/>
    <xf numFmtId="49" fontId="4" fillId="12" borderId="1" xfId="0" applyNumberFormat="1" applyFont="1" applyFill="1" applyBorder="1" applyAlignment="1">
      <alignment vertical="center" wrapText="1"/>
    </xf>
    <xf numFmtId="164" fontId="4" fillId="12" borderId="1" xfId="1" applyNumberFormat="1" applyFont="1" applyFill="1" applyBorder="1" applyAlignment="1">
      <alignment horizontal="center" vertical="center" wrapText="1"/>
    </xf>
    <xf numFmtId="4" fontId="4" fillId="12" borderId="1" xfId="1" applyNumberFormat="1" applyFont="1" applyFill="1" applyBorder="1" applyAlignment="1">
      <alignment horizontal="center" vertical="center" wrapText="1"/>
    </xf>
    <xf numFmtId="4" fontId="4" fillId="8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3" fontId="13" fillId="12" borderId="1" xfId="1" applyFont="1" applyFill="1" applyBorder="1"/>
    <xf numFmtId="2" fontId="13" fillId="12" borderId="1" xfId="0" applyNumberFormat="1" applyFont="1" applyFill="1" applyBorder="1"/>
    <xf numFmtId="43" fontId="13" fillId="12" borderId="1" xfId="0" applyNumberFormat="1" applyFont="1" applyFill="1" applyBorder="1"/>
    <xf numFmtId="164" fontId="14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/>
    <xf numFmtId="2" fontId="13" fillId="0" borderId="1" xfId="0" applyNumberFormat="1" applyFont="1" applyFill="1" applyBorder="1"/>
    <xf numFmtId="43" fontId="13" fillId="0" borderId="1" xfId="0" applyNumberFormat="1" applyFont="1" applyFill="1" applyBorder="1"/>
    <xf numFmtId="0" fontId="6" fillId="0" borderId="0" xfId="0" applyFont="1" applyFill="1"/>
    <xf numFmtId="10" fontId="6" fillId="0" borderId="0" xfId="6" applyNumberFormat="1" applyFont="1" applyFill="1"/>
    <xf numFmtId="43" fontId="6" fillId="0" borderId="0" xfId="0" applyNumberFormat="1" applyFont="1" applyFill="1"/>
    <xf numFmtId="0" fontId="4" fillId="8" borderId="1" xfId="0" applyFont="1" applyFill="1" applyBorder="1" applyAlignment="1" applyProtection="1">
      <alignment vertical="center" wrapText="1"/>
      <protection hidden="1"/>
    </xf>
    <xf numFmtId="164" fontId="4" fillId="8" borderId="1" xfId="1" applyNumberFormat="1" applyFont="1" applyFill="1" applyBorder="1" applyAlignment="1">
      <alignment horizontal="center" vertical="center" wrapText="1"/>
    </xf>
    <xf numFmtId="0" fontId="4" fillId="8" borderId="0" xfId="0" applyFont="1" applyFill="1" applyAlignment="1" applyProtection="1">
      <alignment vertical="center" wrapText="1"/>
      <protection hidden="1"/>
    </xf>
    <xf numFmtId="49" fontId="4" fillId="13" borderId="1" xfId="0" applyNumberFormat="1" applyFont="1" applyFill="1" applyBorder="1" applyAlignment="1">
      <alignment vertical="center" wrapText="1"/>
    </xf>
    <xf numFmtId="43" fontId="13" fillId="13" borderId="1" xfId="1" applyFont="1" applyFill="1" applyBorder="1"/>
    <xf numFmtId="0" fontId="13" fillId="13" borderId="0" xfId="0" applyFont="1" applyFill="1"/>
    <xf numFmtId="2" fontId="13" fillId="13" borderId="1" xfId="0" applyNumberFormat="1" applyFont="1" applyFill="1" applyBorder="1"/>
    <xf numFmtId="43" fontId="13" fillId="13" borderId="1" xfId="0" applyNumberFormat="1" applyFont="1" applyFill="1" applyBorder="1"/>
    <xf numFmtId="0" fontId="6" fillId="0" borderId="1" xfId="0" applyFont="1" applyBorder="1"/>
    <xf numFmtId="0" fontId="6" fillId="0" borderId="1" xfId="0" applyFont="1" applyFill="1" applyBorder="1"/>
    <xf numFmtId="0" fontId="6" fillId="8" borderId="1" xfId="0" applyFont="1" applyFill="1" applyBorder="1"/>
    <xf numFmtId="0" fontId="6" fillId="12" borderId="1" xfId="0" applyFont="1" applyFill="1" applyBorder="1"/>
    <xf numFmtId="0" fontId="23" fillId="0" borderId="0" xfId="0" applyFont="1" applyFill="1" applyAlignment="1">
      <alignment horizontal="left" vertical="center" wrapText="1"/>
    </xf>
    <xf numFmtId="0" fontId="0" fillId="0" borderId="0" xfId="0" applyFill="1"/>
    <xf numFmtId="0" fontId="24" fillId="0" borderId="0" xfId="0" applyFont="1" applyFill="1" applyAlignment="1">
      <alignment horizontal="left" vertical="center" wrapText="1"/>
    </xf>
    <xf numFmtId="0" fontId="24" fillId="14" borderId="0" xfId="0" applyFont="1" applyFill="1" applyAlignment="1">
      <alignment horizontal="left" vertical="center" wrapText="1"/>
    </xf>
    <xf numFmtId="0" fontId="24" fillId="15" borderId="0" xfId="0" applyFont="1" applyFill="1" applyAlignment="1">
      <alignment horizontal="left" vertical="center" wrapText="1"/>
    </xf>
    <xf numFmtId="167" fontId="6" fillId="0" borderId="0" xfId="6" applyNumberFormat="1" applyFont="1"/>
    <xf numFmtId="0" fontId="4" fillId="16" borderId="0" xfId="0" applyFont="1" applyFill="1" applyAlignment="1" applyProtection="1">
      <alignment vertical="center" wrapText="1"/>
      <protection hidden="1"/>
    </xf>
    <xf numFmtId="49" fontId="4" fillId="16" borderId="1" xfId="0" applyNumberFormat="1" applyFont="1" applyFill="1" applyBorder="1" applyAlignment="1">
      <alignment vertical="center" wrapText="1"/>
    </xf>
    <xf numFmtId="164" fontId="4" fillId="13" borderId="1" xfId="1" applyNumberFormat="1" applyFont="1" applyFill="1" applyBorder="1" applyAlignment="1">
      <alignment horizontal="center" vertical="center" wrapText="1"/>
    </xf>
    <xf numFmtId="0" fontId="4" fillId="13" borderId="0" xfId="0" applyFont="1" applyFill="1" applyAlignment="1" applyProtection="1">
      <alignment vertical="center" wrapText="1"/>
      <protection hidden="1"/>
    </xf>
    <xf numFmtId="43" fontId="13" fillId="13" borderId="0" xfId="1" applyFont="1" applyFill="1"/>
    <xf numFmtId="0" fontId="24" fillId="13" borderId="0" xfId="0" applyFont="1" applyFill="1" applyAlignment="1">
      <alignment horizontal="left" vertical="center" wrapText="1"/>
    </xf>
    <xf numFmtId="164" fontId="14" fillId="16" borderId="1" xfId="1" applyNumberFormat="1" applyFont="1" applyFill="1" applyBorder="1" applyAlignment="1">
      <alignment horizontal="center" vertical="center" wrapText="1"/>
    </xf>
    <xf numFmtId="43" fontId="13" fillId="16" borderId="1" xfId="1" applyFont="1" applyFill="1" applyBorder="1"/>
    <xf numFmtId="0" fontId="13" fillId="16" borderId="0" xfId="0" applyFont="1" applyFill="1"/>
    <xf numFmtId="2" fontId="13" fillId="16" borderId="1" xfId="0" applyNumberFormat="1" applyFont="1" applyFill="1" applyBorder="1"/>
    <xf numFmtId="43" fontId="13" fillId="16" borderId="1" xfId="0" applyNumberFormat="1" applyFont="1" applyFill="1" applyBorder="1"/>
    <xf numFmtId="4" fontId="4" fillId="1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/>
    <xf numFmtId="4" fontId="0" fillId="0" borderId="4" xfId="0" applyNumberFormat="1" applyBorder="1"/>
    <xf numFmtId="43" fontId="0" fillId="0" borderId="4" xfId="0" applyNumberFormat="1" applyBorder="1"/>
    <xf numFmtId="0" fontId="0" fillId="0" borderId="5" xfId="0" applyBorder="1"/>
    <xf numFmtId="43" fontId="0" fillId="0" borderId="7" xfId="0" applyNumberFormat="1" applyBorder="1"/>
    <xf numFmtId="0" fontId="25" fillId="0" borderId="4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14" borderId="6" xfId="0" applyFont="1" applyFill="1" applyBorder="1" applyAlignment="1">
      <alignment horizontal="center" vertical="top" wrapText="1"/>
    </xf>
    <xf numFmtId="4" fontId="0" fillId="14" borderId="6" xfId="0" applyNumberFormat="1" applyFill="1" applyBorder="1"/>
    <xf numFmtId="0" fontId="25" fillId="14" borderId="4" xfId="0" applyFont="1" applyFill="1" applyBorder="1" applyAlignment="1">
      <alignment horizontal="center" vertical="top" wrapText="1"/>
    </xf>
    <xf numFmtId="43" fontId="0" fillId="14" borderId="4" xfId="0" applyNumberFormat="1" applyFill="1" applyBorder="1"/>
    <xf numFmtId="10" fontId="0" fillId="0" borderId="0" xfId="6" applyNumberFormat="1" applyFont="1"/>
    <xf numFmtId="10" fontId="0" fillId="0" borderId="4" xfId="6" applyNumberFormat="1" applyFont="1" applyBorder="1"/>
    <xf numFmtId="10" fontId="25" fillId="0" borderId="4" xfId="6" applyNumberFormat="1" applyFont="1" applyBorder="1" applyAlignment="1">
      <alignment horizontal="center" wrapText="1"/>
    </xf>
    <xf numFmtId="0" fontId="25" fillId="0" borderId="9" xfId="0" applyFont="1" applyBorder="1" applyAlignment="1">
      <alignment horizontal="center" vertical="top" wrapText="1"/>
    </xf>
    <xf numFmtId="43" fontId="0" fillId="0" borderId="9" xfId="0" applyNumberFormat="1" applyBorder="1"/>
    <xf numFmtId="43" fontId="0" fillId="14" borderId="6" xfId="0" applyNumberFormat="1" applyFill="1" applyBorder="1"/>
    <xf numFmtId="4" fontId="0" fillId="0" borderId="7" xfId="0" applyNumberFormat="1" applyBorder="1"/>
    <xf numFmtId="0" fontId="0" fillId="0" borderId="6" xfId="0" applyBorder="1"/>
    <xf numFmtId="43" fontId="0" fillId="8" borderId="6" xfId="0" applyNumberFormat="1" applyFill="1" applyBorder="1"/>
    <xf numFmtId="10" fontId="0" fillId="0" borderId="0" xfId="6" applyNumberFormat="1" applyFont="1" applyAlignment="1">
      <alignment wrapText="1"/>
    </xf>
    <xf numFmtId="43" fontId="26" fillId="17" borderId="1" xfId="1" applyFont="1" applyFill="1" applyBorder="1"/>
    <xf numFmtId="0" fontId="26" fillId="17" borderId="0" xfId="0" applyFont="1" applyFill="1"/>
    <xf numFmtId="2" fontId="26" fillId="17" borderId="1" xfId="0" applyNumberFormat="1" applyFont="1" applyFill="1" applyBorder="1"/>
    <xf numFmtId="43" fontId="26" fillId="17" borderId="1" xfId="0" applyNumberFormat="1" applyFont="1" applyFill="1" applyBorder="1"/>
    <xf numFmtId="0" fontId="4" fillId="2" borderId="0" xfId="0" applyFont="1" applyFill="1" applyAlignment="1">
      <alignment horizontal="justify" vertical="center" wrapText="1"/>
    </xf>
    <xf numFmtId="0" fontId="8" fillId="0" borderId="13" xfId="2" applyFont="1" applyBorder="1"/>
    <xf numFmtId="0" fontId="8" fillId="0" borderId="12" xfId="2" applyFont="1" applyBorder="1"/>
    <xf numFmtId="164" fontId="28" fillId="2" borderId="1" xfId="1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 applyProtection="1">
      <alignment vertical="center" wrapText="1"/>
      <protection hidden="1"/>
    </xf>
    <xf numFmtId="49" fontId="28" fillId="0" borderId="1" xfId="0" applyNumberFormat="1" applyFont="1" applyFill="1" applyBorder="1" applyAlignment="1">
      <alignment vertical="center" wrapText="1"/>
    </xf>
    <xf numFmtId="0" fontId="28" fillId="2" borderId="0" xfId="0" applyFont="1" applyFill="1" applyAlignment="1">
      <alignment vertical="center" wrapText="1"/>
    </xf>
    <xf numFmtId="4" fontId="28" fillId="2" borderId="1" xfId="1" applyNumberFormat="1" applyFont="1" applyFill="1" applyBorder="1" applyAlignment="1">
      <alignment horizontal="right" vertical="center" wrapText="1"/>
    </xf>
    <xf numFmtId="0" fontId="28" fillId="2" borderId="0" xfId="0" applyFont="1" applyFill="1" applyAlignment="1" applyProtection="1">
      <alignment horizontal="right" vertical="center" wrapText="1"/>
      <protection hidden="1"/>
    </xf>
    <xf numFmtId="0" fontId="28" fillId="2" borderId="0" xfId="0" applyFont="1" applyFill="1" applyAlignment="1">
      <alignment horizontal="right" vertical="center" wrapText="1"/>
    </xf>
    <xf numFmtId="10" fontId="28" fillId="0" borderId="1" xfId="6" applyNumberFormat="1" applyFont="1" applyBorder="1"/>
    <xf numFmtId="0" fontId="28" fillId="2" borderId="3" xfId="0" applyFont="1" applyFill="1" applyBorder="1" applyAlignment="1">
      <alignment horizontal="right" vertical="center" wrapText="1"/>
    </xf>
    <xf numFmtId="4" fontId="28" fillId="0" borderId="1" xfId="0" applyNumberFormat="1" applyFont="1" applyBorder="1"/>
    <xf numFmtId="2" fontId="28" fillId="0" borderId="1" xfId="0" applyNumberFormat="1" applyFont="1" applyBorder="1"/>
    <xf numFmtId="2" fontId="28" fillId="2" borderId="3" xfId="0" applyNumberFormat="1" applyFont="1" applyFill="1" applyBorder="1" applyAlignment="1">
      <alignment horizontal="right" vertical="center" wrapText="1"/>
    </xf>
    <xf numFmtId="43" fontId="28" fillId="0" borderId="1" xfId="1" applyFont="1" applyFill="1" applyBorder="1"/>
    <xf numFmtId="0" fontId="8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29" fillId="18" borderId="2" xfId="2" applyFont="1" applyFill="1" applyBorder="1" applyAlignment="1">
      <alignment horizontal="center" vertical="center"/>
    </xf>
    <xf numFmtId="0" fontId="29" fillId="18" borderId="2" xfId="2" applyFont="1" applyFill="1" applyBorder="1" applyAlignment="1">
      <alignment vertical="center"/>
    </xf>
    <xf numFmtId="0" fontId="1" fillId="0" borderId="0" xfId="2" applyFont="1" applyAlignment="1">
      <alignment vertical="center"/>
    </xf>
    <xf numFmtId="0" fontId="4" fillId="2" borderId="0" xfId="0" applyFont="1" applyFill="1" applyAlignment="1">
      <alignment horizontal="justify" vertical="center" wrapText="1"/>
    </xf>
    <xf numFmtId="10" fontId="4" fillId="0" borderId="1" xfId="6" applyNumberFormat="1" applyFont="1" applyBorder="1"/>
    <xf numFmtId="4" fontId="4" fillId="0" borderId="1" xfId="0" applyNumberFormat="1" applyFont="1" applyBorder="1"/>
    <xf numFmtId="2" fontId="4" fillId="0" borderId="1" xfId="0" applyNumberFormat="1" applyFont="1" applyBorder="1"/>
    <xf numFmtId="4" fontId="30" fillId="0" borderId="0" xfId="0" applyNumberFormat="1" applyFont="1"/>
    <xf numFmtId="0" fontId="30" fillId="0" borderId="0" xfId="0" applyFont="1"/>
    <xf numFmtId="43" fontId="31" fillId="0" borderId="1" xfId="1" applyFont="1" applyFill="1" applyBorder="1"/>
    <xf numFmtId="43" fontId="27" fillId="0" borderId="14" xfId="1" applyFont="1" applyBorder="1"/>
    <xf numFmtId="43" fontId="31" fillId="0" borderId="1" xfId="1" applyFont="1" applyBorder="1"/>
    <xf numFmtId="164" fontId="5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justify" vertical="center" wrapText="1"/>
    </xf>
    <xf numFmtId="49" fontId="4" fillId="2" borderId="0" xfId="0" applyNumberFormat="1" applyFont="1" applyFill="1" applyAlignment="1" applyProtection="1">
      <alignment horizontal="left" vertical="center" wrapText="1"/>
      <protection hidden="1"/>
    </xf>
    <xf numFmtId="164" fontId="22" fillId="2" borderId="0" xfId="0" applyNumberFormat="1" applyFont="1" applyFill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 applyProtection="1">
      <alignment horizontal="justify" vertical="center" wrapText="1"/>
      <protection hidden="1"/>
    </xf>
  </cellXfs>
  <cellStyles count="7">
    <cellStyle name="Moeda 2" xfId="3"/>
    <cellStyle name="Normal" xfId="0" builtinId="0"/>
    <cellStyle name="Normal 2" xfId="2"/>
    <cellStyle name="Normal 3" xfId="4"/>
    <cellStyle name="Porcentagem" xfId="6" builtinId="5"/>
    <cellStyle name="Porcentagem 3 2" xfId="5"/>
    <cellStyle name="Vírgula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92D050"/>
    <pageSetUpPr fitToPage="1"/>
  </sheetPr>
  <dimension ref="A1:Q55"/>
  <sheetViews>
    <sheetView showGridLines="0" zoomScale="85" zoomScaleNormal="85" workbookViewId="0">
      <pane ySplit="7" topLeftCell="A8" activePane="bottomLeft" state="frozen"/>
      <selection activeCell="B11" sqref="B11"/>
      <selection pane="bottomLeft" activeCell="J30" sqref="J30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8.5703125" style="7" customWidth="1"/>
    <col min="5" max="5" width="0.5703125" style="7" customWidth="1"/>
    <col min="6" max="6" width="17.5703125" style="7" customWidth="1"/>
    <col min="7" max="7" width="0.42578125" style="7" customWidth="1"/>
    <col min="8" max="8" width="16.140625" style="7" customWidth="1"/>
    <col min="9" max="9" width="0.42578125" style="7" customWidth="1"/>
    <col min="10" max="10" width="18.5703125" style="7" customWidth="1"/>
    <col min="11" max="11" width="0.85546875" style="7" customWidth="1"/>
    <col min="12" max="12" width="19.140625" style="7" customWidth="1"/>
    <col min="13" max="13" width="0.42578125" style="7" customWidth="1"/>
    <col min="14" max="14" width="19.5703125" style="7" customWidth="1"/>
    <col min="15" max="15" width="1.7109375" style="7" customWidth="1"/>
    <col min="16" max="16384" width="9.140625" style="7"/>
  </cols>
  <sheetData>
    <row r="1" spans="1:17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1"/>
    </row>
    <row r="3" spans="1:17" s="5" customFormat="1" x14ac:dyDescent="0.25">
      <c r="A3" s="1"/>
      <c r="B3" s="284" t="s">
        <v>63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6"/>
    </row>
    <row r="4" spans="1:17" x14ac:dyDescent="0.25">
      <c r="A4" s="1"/>
      <c r="B4" s="285" t="s">
        <v>72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1"/>
    </row>
    <row r="5" spans="1:17" ht="5.25" customHeight="1" x14ac:dyDescent="0.25">
      <c r="A5" s="1"/>
      <c r="B5" s="62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17" s="21" customFormat="1" ht="3.6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 x14ac:dyDescent="0.25">
      <c r="A8" s="1"/>
      <c r="B8" s="22">
        <f>IF('Reaj 2016 - Região N, NE e CO'!B8="","",'Reaj 2016 - Região N, NE e CO'!B8)</f>
        <v>1100</v>
      </c>
      <c r="C8" s="9"/>
      <c r="D8" s="64" t="s">
        <v>9</v>
      </c>
      <c r="E8" s="1"/>
      <c r="F8" s="66">
        <f>'Reaj 2016 - Região N, NE e CO'!P8</f>
        <v>344.16243654822335</v>
      </c>
      <c r="G8" s="67"/>
      <c r="H8" s="66">
        <f>'Reaj 2016 - Região N, NE e CO'!R8</f>
        <v>5.1624365482233499</v>
      </c>
      <c r="I8" s="67"/>
      <c r="J8" s="66">
        <f>'Reaj 2016 - Região N, NE e CO'!T8</f>
        <v>339</v>
      </c>
      <c r="K8" s="68"/>
      <c r="L8" s="66">
        <f>'Reaj 2016 - Região N, NE e CO'!V8</f>
        <v>2064.9746192893399</v>
      </c>
      <c r="M8" s="67"/>
      <c r="N8" s="66">
        <f>'Reaj 2016 - Região N, NE e CO'!X8</f>
        <v>2034</v>
      </c>
      <c r="O8" s="1"/>
      <c r="Q8" s="30"/>
    </row>
    <row r="9" spans="1:17" x14ac:dyDescent="0.25">
      <c r="A9" s="1"/>
      <c r="B9" s="22">
        <f>IF('Reaj 2016 - Região N, NE e CO'!B9="","",'Reaj 2016 - Região N, NE e CO'!B9)</f>
        <v>1124</v>
      </c>
      <c r="C9" s="9"/>
      <c r="D9" s="64" t="s">
        <v>10</v>
      </c>
      <c r="E9" s="1"/>
      <c r="F9" s="66">
        <f>'Reaj 2016 - Região N, NE e CO'!P9</f>
        <v>297.46192893401013</v>
      </c>
      <c r="G9" s="67"/>
      <c r="H9" s="66">
        <f>'Reaj 2016 - Região N, NE e CO'!R9</f>
        <v>4.4619289340101522</v>
      </c>
      <c r="I9" s="67"/>
      <c r="J9" s="66">
        <f>'Reaj 2016 - Região N, NE e CO'!T9</f>
        <v>293</v>
      </c>
      <c r="K9" s="68"/>
      <c r="L9" s="66">
        <f>'Reaj 2016 - Região N, NE e CO'!V9</f>
        <v>1784.7715736040609</v>
      </c>
      <c r="M9" s="67"/>
      <c r="N9" s="66">
        <f>'Reaj 2016 - Região N, NE e CO'!X9</f>
        <v>1758</v>
      </c>
      <c r="O9" s="1"/>
      <c r="Q9" s="30"/>
    </row>
    <row r="10" spans="1:17" x14ac:dyDescent="0.25">
      <c r="A10" s="1"/>
      <c r="B10" s="22">
        <v>1133</v>
      </c>
      <c r="C10" s="9"/>
      <c r="D10" s="64" t="s">
        <v>110</v>
      </c>
      <c r="E10" s="1"/>
      <c r="F10" s="66">
        <f>'Reaj 2016 - Região N, NE e CO'!P10</f>
        <v>264.97461928934013</v>
      </c>
      <c r="G10" s="67"/>
      <c r="H10" s="66">
        <f>'Reaj 2016 - Região N, NE e CO'!R10</f>
        <v>3.9746192893401018</v>
      </c>
      <c r="I10" s="67"/>
      <c r="J10" s="66">
        <f>'Reaj 2016 - Região N, NE e CO'!T10</f>
        <v>261</v>
      </c>
      <c r="K10" s="68"/>
      <c r="L10" s="66">
        <f>'Reaj 2016 - Região N, NE e CO'!V10</f>
        <v>1589.8477157360408</v>
      </c>
      <c r="M10" s="67"/>
      <c r="N10" s="66">
        <f>'Reaj 2016 - Região N, NE e CO'!X10</f>
        <v>1566</v>
      </c>
      <c r="O10" s="1"/>
      <c r="Q10" s="30"/>
    </row>
    <row r="11" spans="1:17" x14ac:dyDescent="0.25">
      <c r="A11" s="1"/>
      <c r="B11" s="22">
        <f>IF('Reaj 2016 - Região N, NE e CO'!B11="","",'Reaj 2016 - Região N, NE e CO'!B11)</f>
        <v>2007</v>
      </c>
      <c r="C11" s="9"/>
      <c r="D11" s="64" t="s">
        <v>102</v>
      </c>
      <c r="E11" s="1"/>
      <c r="F11" s="66">
        <f>'Reaj 2016 - Região N, NE e CO'!P11</f>
        <v>293.40101522842639</v>
      </c>
      <c r="G11" s="67"/>
      <c r="H11" s="66">
        <f>'Reaj 2016 - Região N, NE e CO'!R11</f>
        <v>4.4010152284263953</v>
      </c>
      <c r="I11" s="67"/>
      <c r="J11" s="66">
        <f>'Reaj 2016 - Região N, NE e CO'!T11</f>
        <v>289</v>
      </c>
      <c r="K11" s="68"/>
      <c r="L11" s="66">
        <f>'Reaj 2016 - Região N, NE e CO'!V11</f>
        <v>1760.4060913705584</v>
      </c>
      <c r="M11" s="67"/>
      <c r="N11" s="66">
        <f>'Reaj 2016 - Região N, NE e CO'!X11</f>
        <v>1734</v>
      </c>
      <c r="O11" s="1"/>
      <c r="Q11" s="30"/>
    </row>
    <row r="12" spans="1:17" x14ac:dyDescent="0.25">
      <c r="A12" s="1"/>
      <c r="B12" s="22">
        <f>IF('Reaj 2016 - Região N, NE e CO'!B13="","",'Reaj 2016 - Região N, NE e CO'!B13)</f>
        <v>1116</v>
      </c>
      <c r="C12" s="9"/>
      <c r="D12" s="64" t="s">
        <v>98</v>
      </c>
      <c r="E12" s="1"/>
      <c r="F12" s="66">
        <f>'Reaj 2016 - Região N, NE e CO'!P13</f>
        <v>309.64467005076142</v>
      </c>
      <c r="G12" s="67"/>
      <c r="H12" s="66">
        <f>'Reaj 2016 - Região N, NE e CO'!R13</f>
        <v>4.6446700507614214</v>
      </c>
      <c r="I12" s="67"/>
      <c r="J12" s="66">
        <f>'Reaj 2016 - Região N, NE e CO'!T13</f>
        <v>305</v>
      </c>
      <c r="K12" s="68"/>
      <c r="L12" s="66">
        <f>'Reaj 2016 - Região N, NE e CO'!V13</f>
        <v>1857.8680203045685</v>
      </c>
      <c r="M12" s="67"/>
      <c r="N12" s="66">
        <f>'Reaj 2016 - Região N, NE e CO'!X13</f>
        <v>1830</v>
      </c>
      <c r="O12" s="1"/>
      <c r="Q12" s="30"/>
    </row>
    <row r="13" spans="1:17" x14ac:dyDescent="0.25">
      <c r="A13" s="1"/>
      <c r="B13" s="22">
        <f>IF('Reaj 2016 - Região N, NE e CO'!B14="","",'Reaj 2016 - Região N, NE e CO'!B14)</f>
        <v>1107</v>
      </c>
      <c r="C13" s="9"/>
      <c r="D13" s="64" t="s">
        <v>12</v>
      </c>
      <c r="E13" s="1"/>
      <c r="F13" s="66">
        <f>'Reaj 2016 - Região N, NE e CO'!P14</f>
        <v>310.65989847715736</v>
      </c>
      <c r="G13" s="67"/>
      <c r="H13" s="66">
        <f>'Reaj 2016 - Região N, NE e CO'!R14</f>
        <v>4.6598984771573599</v>
      </c>
      <c r="I13" s="67"/>
      <c r="J13" s="66">
        <f>'Reaj 2016 - Região N, NE e CO'!T14</f>
        <v>306</v>
      </c>
      <c r="K13" s="68"/>
      <c r="L13" s="66">
        <f>'Reaj 2016 - Região N, NE e CO'!V14</f>
        <v>1863.959390862944</v>
      </c>
      <c r="M13" s="67"/>
      <c r="N13" s="66">
        <f>'Reaj 2016 - Região N, NE e CO'!X14</f>
        <v>1836</v>
      </c>
      <c r="O13" s="1"/>
      <c r="Q13" s="30"/>
    </row>
    <row r="14" spans="1:17" x14ac:dyDescent="0.25">
      <c r="A14" s="1"/>
      <c r="B14" s="22">
        <f>IF('Reaj 2016 - Região N, NE e CO'!B15="","",'Reaj 2016 - Região N, NE e CO'!B15)</f>
        <v>2008</v>
      </c>
      <c r="C14" s="9"/>
      <c r="D14" s="64" t="s">
        <v>77</v>
      </c>
      <c r="E14" s="1"/>
      <c r="F14" s="66">
        <f>'Reaj 2016 - Região N, NE e CO'!P15</f>
        <v>293.40101522842639</v>
      </c>
      <c r="G14" s="67"/>
      <c r="H14" s="66">
        <f>'Reaj 2016 - Região N, NE e CO'!R15</f>
        <v>4.4010152284263953</v>
      </c>
      <c r="I14" s="67"/>
      <c r="J14" s="66">
        <f>'Reaj 2016 - Região N, NE e CO'!T15</f>
        <v>289</v>
      </c>
      <c r="K14" s="68"/>
      <c r="L14" s="66">
        <f>'Reaj 2016 - Região N, NE e CO'!V15</f>
        <v>1760.4060913705584</v>
      </c>
      <c r="M14" s="67"/>
      <c r="N14" s="66">
        <f>'Reaj 2016 - Região N, NE e CO'!X15</f>
        <v>1734</v>
      </c>
      <c r="O14" s="1"/>
      <c r="Q14" s="30"/>
    </row>
    <row r="15" spans="1:17" x14ac:dyDescent="0.25">
      <c r="A15" s="1"/>
      <c r="B15" s="22">
        <f>IF('Reaj 2016 - Região N, NE e CO'!B17="","",'Reaj 2016 - Região N, NE e CO'!B17)</f>
        <v>1112</v>
      </c>
      <c r="C15" s="9"/>
      <c r="D15" s="64" t="s">
        <v>14</v>
      </c>
      <c r="E15" s="1"/>
      <c r="F15" s="66">
        <f>'Reaj 2016 - Região N, NE e CO'!P17</f>
        <v>297.46192893401013</v>
      </c>
      <c r="G15" s="67"/>
      <c r="H15" s="66">
        <f>'Reaj 2016 - Região N, NE e CO'!R17</f>
        <v>4.4619289340101522</v>
      </c>
      <c r="I15" s="67"/>
      <c r="J15" s="66">
        <f>'Reaj 2016 - Região N, NE e CO'!T17</f>
        <v>293</v>
      </c>
      <c r="K15" s="68"/>
      <c r="L15" s="66">
        <f>'Reaj 2016 - Região N, NE e CO'!V17</f>
        <v>1784.7715736040609</v>
      </c>
      <c r="M15" s="67"/>
      <c r="N15" s="66">
        <f>'Reaj 2016 - Região N, NE e CO'!X17</f>
        <v>1758</v>
      </c>
      <c r="O15" s="1"/>
      <c r="Q15" s="30"/>
    </row>
    <row r="16" spans="1:17" x14ac:dyDescent="0.25">
      <c r="A16" s="1"/>
      <c r="B16" s="22">
        <f>IF('Reaj 2016 - Região N, NE e CO'!B19="","",'Reaj 2016 - Região N, NE e CO'!B19)</f>
        <v>1117</v>
      </c>
      <c r="C16" s="9"/>
      <c r="D16" s="64" t="s">
        <v>91</v>
      </c>
      <c r="E16" s="1"/>
      <c r="F16" s="66">
        <f>'Reaj 2016 - Região N, NE e CO'!P19</f>
        <v>264.97461928934013</v>
      </c>
      <c r="G16" s="67"/>
      <c r="H16" s="66">
        <f>'Reaj 2016 - Região N, NE e CO'!R19</f>
        <v>3.9746192893401018</v>
      </c>
      <c r="I16" s="67"/>
      <c r="J16" s="66">
        <f>'Reaj 2016 - Região N, NE e CO'!T19</f>
        <v>261</v>
      </c>
      <c r="K16" s="68"/>
      <c r="L16" s="66">
        <f>'Reaj 2016 - Região N, NE e CO'!V19</f>
        <v>1589.8477157360408</v>
      </c>
      <c r="M16" s="67"/>
      <c r="N16" s="66">
        <f>'Reaj 2016 - Região N, NE e CO'!X19</f>
        <v>1566</v>
      </c>
      <c r="O16" s="1"/>
      <c r="Q16" s="30"/>
    </row>
    <row r="17" spans="1:17" x14ac:dyDescent="0.25">
      <c r="A17" s="1"/>
      <c r="B17" s="22">
        <f>IF('Reaj 2016 - Região N, NE e CO'!B20="","",'Reaj 2016 - Região N, NE e CO'!B20)</f>
        <v>1129</v>
      </c>
      <c r="C17" s="9"/>
      <c r="D17" s="64" t="s">
        <v>162</v>
      </c>
      <c r="E17" s="1"/>
      <c r="F17" s="66">
        <f>'Reaj 2016 - Região N, NE e CO'!P20</f>
        <v>264.97461928934013</v>
      </c>
      <c r="G17" s="67"/>
      <c r="H17" s="66">
        <f>'Reaj 2016 - Região N, NE e CO'!R20</f>
        <v>3.9746192893401018</v>
      </c>
      <c r="I17" s="67"/>
      <c r="J17" s="66">
        <f>'Reaj 2016 - Região N, NE e CO'!T20</f>
        <v>261</v>
      </c>
      <c r="K17" s="68"/>
      <c r="L17" s="66">
        <f>'Reaj 2016 - Região N, NE e CO'!V20</f>
        <v>1589.8477157360408</v>
      </c>
      <c r="M17" s="67"/>
      <c r="N17" s="66">
        <f>'Reaj 2016 - Região N, NE e CO'!X20</f>
        <v>1566</v>
      </c>
      <c r="O17" s="1"/>
      <c r="Q17" s="30"/>
    </row>
    <row r="18" spans="1:17" x14ac:dyDescent="0.25">
      <c r="A18" s="1"/>
      <c r="B18" s="22">
        <f>IF('Reaj 2016 - Região N, NE e CO'!B22="","",'Reaj 2016 - Região N, NE e CO'!B22)</f>
        <v>1120</v>
      </c>
      <c r="C18" s="9"/>
      <c r="D18" s="64" t="s">
        <v>92</v>
      </c>
      <c r="E18" s="1"/>
      <c r="F18" s="66">
        <f>'Reaj 2016 - Região N, NE e CO'!P22</f>
        <v>264.97461928934013</v>
      </c>
      <c r="G18" s="67"/>
      <c r="H18" s="66">
        <f>'Reaj 2016 - Região N, NE e CO'!R22</f>
        <v>3.9746192893401018</v>
      </c>
      <c r="I18" s="67"/>
      <c r="J18" s="66">
        <f>'Reaj 2016 - Região N, NE e CO'!T22</f>
        <v>261</v>
      </c>
      <c r="K18" s="68"/>
      <c r="L18" s="66">
        <f>'Reaj 2016 - Região N, NE e CO'!V22</f>
        <v>1589.8477157360408</v>
      </c>
      <c r="M18" s="67"/>
      <c r="N18" s="66">
        <f>'Reaj 2016 - Região N, NE e CO'!X22</f>
        <v>1566</v>
      </c>
      <c r="O18" s="1"/>
      <c r="Q18" s="30"/>
    </row>
    <row r="19" spans="1:17" x14ac:dyDescent="0.25">
      <c r="A19" s="1"/>
      <c r="B19" s="22">
        <v>1113</v>
      </c>
      <c r="C19" s="9"/>
      <c r="D19" s="64" t="s">
        <v>97</v>
      </c>
      <c r="E19" s="1"/>
      <c r="F19" s="66">
        <f>'Reaj 2016 - Região N, NE e CO'!P23</f>
        <v>264.97461928934013</v>
      </c>
      <c r="G19" s="67"/>
      <c r="H19" s="66">
        <f>'Reaj 2016 - Região N, NE e CO'!R23</f>
        <v>3.9746192893401018</v>
      </c>
      <c r="I19" s="67"/>
      <c r="J19" s="66">
        <f>'Reaj 2016 - Região N, NE e CO'!T23</f>
        <v>261</v>
      </c>
      <c r="K19" s="68"/>
      <c r="L19" s="66">
        <f>'Reaj 2016 - Região N, NE e CO'!V23</f>
        <v>1589.8477157360408</v>
      </c>
      <c r="M19" s="67"/>
      <c r="N19" s="66">
        <f>'Reaj 2016 - Região N, NE e CO'!X23</f>
        <v>1566</v>
      </c>
      <c r="O19" s="1"/>
      <c r="Q19" s="30"/>
    </row>
    <row r="20" spans="1:17" x14ac:dyDescent="0.25">
      <c r="A20" s="1"/>
      <c r="B20" s="22">
        <f>IF('Reaj 2016 - Região N, NE e CO'!B24="","",'Reaj 2016 - Região N, NE e CO'!B24)</f>
        <v>1105</v>
      </c>
      <c r="C20" s="9"/>
      <c r="D20" s="64" t="s">
        <v>15</v>
      </c>
      <c r="E20" s="1"/>
      <c r="F20" s="66">
        <f>'Reaj 2016 - Região N, NE e CO'!P24</f>
        <v>297.46192893401013</v>
      </c>
      <c r="G20" s="67"/>
      <c r="H20" s="66">
        <f>'Reaj 2016 - Região N, NE e CO'!R24</f>
        <v>4.4619289340101522</v>
      </c>
      <c r="I20" s="67"/>
      <c r="J20" s="66">
        <f>'Reaj 2016 - Região N, NE e CO'!T24</f>
        <v>293</v>
      </c>
      <c r="K20" s="68"/>
      <c r="L20" s="66">
        <f>'Reaj 2016 - Região N, NE e CO'!V24</f>
        <v>1784.7715736040609</v>
      </c>
      <c r="M20" s="67"/>
      <c r="N20" s="66">
        <f>'Reaj 2016 - Região N, NE e CO'!X24</f>
        <v>1758</v>
      </c>
      <c r="O20" s="1"/>
      <c r="Q20" s="30"/>
    </row>
    <row r="21" spans="1:17" x14ac:dyDescent="0.25">
      <c r="A21" s="1"/>
      <c r="B21" s="22">
        <f>IF('Reaj 2016 - Região N, NE e CO'!B26="","",'Reaj 2016 - Região N, NE e CO'!B26)</f>
        <v>1128</v>
      </c>
      <c r="C21" s="9"/>
      <c r="D21" s="64" t="s">
        <v>93</v>
      </c>
      <c r="E21" s="1"/>
      <c r="F21" s="66">
        <f>'Reaj 2016 - Região N, NE e CO'!P26</f>
        <v>264.97461928934013</v>
      </c>
      <c r="G21" s="67"/>
      <c r="H21" s="66">
        <f>'Reaj 2016 - Região N, NE e CO'!R26</f>
        <v>3.9746192893401018</v>
      </c>
      <c r="I21" s="67"/>
      <c r="J21" s="66">
        <f>'Reaj 2016 - Região N, NE e CO'!T26</f>
        <v>261</v>
      </c>
      <c r="K21" s="68"/>
      <c r="L21" s="66">
        <f>'Reaj 2016 - Região N, NE e CO'!V26</f>
        <v>1589.8477157360408</v>
      </c>
      <c r="M21" s="67"/>
      <c r="N21" s="66">
        <f>'Reaj 2016 - Região N, NE e CO'!X26</f>
        <v>1566</v>
      </c>
      <c r="O21" s="1"/>
      <c r="Q21" s="30"/>
    </row>
    <row r="22" spans="1:17" x14ac:dyDescent="0.25">
      <c r="A22" s="1"/>
      <c r="B22" s="22">
        <f>IF('Reaj 2016 - Região N, NE e CO'!B27="","",'Reaj 2016 - Região N, NE e CO'!B27)</f>
        <v>1125</v>
      </c>
      <c r="C22" s="9"/>
      <c r="D22" s="64" t="s">
        <v>17</v>
      </c>
      <c r="E22" s="1"/>
      <c r="F22" s="66">
        <f>'Reaj 2016 - Região N, NE e CO'!P27</f>
        <v>297.46192893401013</v>
      </c>
      <c r="G22" s="67"/>
      <c r="H22" s="66">
        <f>'Reaj 2016 - Região N, NE e CO'!R27</f>
        <v>4.4619289340101522</v>
      </c>
      <c r="I22" s="67"/>
      <c r="J22" s="66">
        <f>'Reaj 2016 - Região N, NE e CO'!T27</f>
        <v>293</v>
      </c>
      <c r="K22" s="68"/>
      <c r="L22" s="66">
        <f>'Reaj 2016 - Região N, NE e CO'!V27</f>
        <v>1784.7715736040609</v>
      </c>
      <c r="M22" s="67"/>
      <c r="N22" s="66">
        <f>'Reaj 2016 - Região N, NE e CO'!X27</f>
        <v>1758</v>
      </c>
      <c r="O22" s="1"/>
      <c r="Q22" s="30"/>
    </row>
    <row r="23" spans="1:17" x14ac:dyDescent="0.25">
      <c r="A23" s="1"/>
      <c r="B23" s="22">
        <f>IF('Reaj 2016 - Região N, NE e CO'!B29="","",'Reaj 2016 - Região N, NE e CO'!B29)</f>
        <v>1114</v>
      </c>
      <c r="C23" s="9"/>
      <c r="D23" s="64" t="s">
        <v>19</v>
      </c>
      <c r="E23" s="1"/>
      <c r="F23" s="66">
        <f>'Reaj 2016 - Região N, NE e CO'!P29</f>
        <v>297.46192893401013</v>
      </c>
      <c r="G23" s="67"/>
      <c r="H23" s="66">
        <f>'Reaj 2016 - Região N, NE e CO'!R29</f>
        <v>4.4619289340101522</v>
      </c>
      <c r="I23" s="67"/>
      <c r="J23" s="66">
        <f>'Reaj 2016 - Região N, NE e CO'!T29</f>
        <v>293</v>
      </c>
      <c r="K23" s="68"/>
      <c r="L23" s="66">
        <f>'Reaj 2016 - Região N, NE e CO'!V29</f>
        <v>1784.7715736040609</v>
      </c>
      <c r="M23" s="67"/>
      <c r="N23" s="66">
        <f>'Reaj 2016 - Região N, NE e CO'!X29</f>
        <v>1758</v>
      </c>
      <c r="O23" s="1"/>
      <c r="Q23" s="30"/>
    </row>
    <row r="24" spans="1:17" x14ac:dyDescent="0.25">
      <c r="A24" s="1"/>
      <c r="B24" s="22">
        <f>IF('Reaj 2016 - Região N, NE e CO'!B30="","",'Reaj 2016 - Região N, NE e CO'!B30)</f>
        <v>1132</v>
      </c>
      <c r="C24" s="9"/>
      <c r="D24" s="64" t="s">
        <v>94</v>
      </c>
      <c r="E24" s="1"/>
      <c r="F24" s="66">
        <f>'Reaj 2016 - Região N, NE e CO'!P30</f>
        <v>264.97461928934013</v>
      </c>
      <c r="G24" s="67"/>
      <c r="H24" s="66">
        <f>'Reaj 2016 - Região N, NE e CO'!R30</f>
        <v>3.9746192893401018</v>
      </c>
      <c r="I24" s="67"/>
      <c r="J24" s="66">
        <f>'Reaj 2016 - Região N, NE e CO'!T30</f>
        <v>261</v>
      </c>
      <c r="K24" s="68"/>
      <c r="L24" s="66">
        <f>'Reaj 2016 - Região N, NE e CO'!V30</f>
        <v>1589.8477157360408</v>
      </c>
      <c r="M24" s="67"/>
      <c r="N24" s="66">
        <f>'Reaj 2016 - Região N, NE e CO'!X30</f>
        <v>1566</v>
      </c>
      <c r="O24" s="1"/>
      <c r="Q24" s="30"/>
    </row>
    <row r="25" spans="1:17" x14ac:dyDescent="0.25">
      <c r="A25" s="1"/>
      <c r="B25" s="22">
        <f>IF('Reaj 2016 - Região N, NE e CO'!B31="","",'Reaj 2016 - Região N, NE e CO'!B31)</f>
        <v>1115</v>
      </c>
      <c r="C25" s="9"/>
      <c r="D25" s="64" t="s">
        <v>20</v>
      </c>
      <c r="E25" s="1"/>
      <c r="F25" s="66">
        <f>'Reaj 2016 - Região N, NE e CO'!P31</f>
        <v>297.46192893401013</v>
      </c>
      <c r="G25" s="67"/>
      <c r="H25" s="66">
        <f>'Reaj 2016 - Região N, NE e CO'!R31</f>
        <v>4.4619289340101522</v>
      </c>
      <c r="I25" s="67"/>
      <c r="J25" s="66">
        <f>'Reaj 2016 - Região N, NE e CO'!T31</f>
        <v>293</v>
      </c>
      <c r="K25" s="68"/>
      <c r="L25" s="66">
        <f>'Reaj 2016 - Região N, NE e CO'!V31</f>
        <v>1784.7715736040609</v>
      </c>
      <c r="M25" s="67"/>
      <c r="N25" s="66">
        <f>'Reaj 2016 - Região N, NE e CO'!X31</f>
        <v>1758</v>
      </c>
      <c r="O25" s="1"/>
      <c r="Q25" s="30"/>
    </row>
    <row r="26" spans="1:17" x14ac:dyDescent="0.25">
      <c r="A26" s="1"/>
      <c r="B26" s="22">
        <f>IF('Reaj 2016 - Região N, NE e CO'!B32="","",'Reaj 2016 - Região N, NE e CO'!B32)</f>
        <v>1126</v>
      </c>
      <c r="C26" s="9"/>
      <c r="D26" s="64" t="s">
        <v>44</v>
      </c>
      <c r="E26" s="1"/>
      <c r="F26" s="66">
        <f>'Reaj 2016 - Região N, NE e CO'!P32</f>
        <v>297.46192893401013</v>
      </c>
      <c r="G26" s="67"/>
      <c r="H26" s="66">
        <f>'Reaj 2016 - Região N, NE e CO'!R32</f>
        <v>4.4619289340101522</v>
      </c>
      <c r="I26" s="67"/>
      <c r="J26" s="66">
        <f>'Reaj 2016 - Região N, NE e CO'!T32</f>
        <v>293</v>
      </c>
      <c r="K26" s="68"/>
      <c r="L26" s="66">
        <f>'Reaj 2016 - Região N, NE e CO'!V32</f>
        <v>1784.7715736040609</v>
      </c>
      <c r="M26" s="67"/>
      <c r="N26" s="66">
        <f>'Reaj 2016 - Região N, NE e CO'!X32</f>
        <v>1758</v>
      </c>
      <c r="O26" s="1"/>
      <c r="Q26" s="30"/>
    </row>
    <row r="27" spans="1:17" x14ac:dyDescent="0.25">
      <c r="A27" s="1"/>
      <c r="B27" s="22">
        <f>IF('Reaj 2016 - Região N, NE e CO'!B33="","",'Reaj 2016 - Região N, NE e CO'!B33)</f>
        <v>1122</v>
      </c>
      <c r="C27" s="9"/>
      <c r="D27" s="64" t="s">
        <v>21</v>
      </c>
      <c r="E27" s="1"/>
      <c r="F27" s="66">
        <f>'Reaj 2016 - Região N, NE e CO'!P33</f>
        <v>310.65989847715736</v>
      </c>
      <c r="G27" s="67"/>
      <c r="H27" s="66">
        <f>'Reaj 2016 - Região N, NE e CO'!R33</f>
        <v>4.6598984771573599</v>
      </c>
      <c r="I27" s="67"/>
      <c r="J27" s="66">
        <f>'Reaj 2016 - Região N, NE e CO'!T33</f>
        <v>306</v>
      </c>
      <c r="K27" s="68"/>
      <c r="L27" s="66">
        <f>'Reaj 2016 - Região N, NE e CO'!V33</f>
        <v>1863.959390862944</v>
      </c>
      <c r="M27" s="67"/>
      <c r="N27" s="66">
        <f>'Reaj 2016 - Região N, NE e CO'!X33</f>
        <v>1836</v>
      </c>
      <c r="O27" s="1"/>
      <c r="Q27" s="30"/>
    </row>
    <row r="28" spans="1:17" x14ac:dyDescent="0.25">
      <c r="A28" s="1"/>
      <c r="B28" s="22">
        <f>IF('Reaj 2016 - Região N, NE e CO'!B35="","",'Reaj 2016 - Região N, NE e CO'!B35)</f>
        <v>2009</v>
      </c>
      <c r="C28" s="9"/>
      <c r="D28" s="64" t="s">
        <v>78</v>
      </c>
      <c r="E28" s="1"/>
      <c r="F28" s="66">
        <f>'Reaj 2016 - Região N, NE e CO'!P35</f>
        <v>293.40101522842639</v>
      </c>
      <c r="G28" s="67"/>
      <c r="H28" s="66">
        <f>'Reaj 2016 - Região N, NE e CO'!R35</f>
        <v>4.4010152284263953</v>
      </c>
      <c r="I28" s="67"/>
      <c r="J28" s="66">
        <f>'Reaj 2016 - Região N, NE e CO'!T35</f>
        <v>289</v>
      </c>
      <c r="K28" s="68"/>
      <c r="L28" s="66">
        <f>'Reaj 2016 - Região N, NE e CO'!V35</f>
        <v>1760.4060913705584</v>
      </c>
      <c r="M28" s="67"/>
      <c r="N28" s="66">
        <f>'Reaj 2016 - Região N, NE e CO'!X35</f>
        <v>1734</v>
      </c>
      <c r="O28" s="1"/>
      <c r="Q28" s="30"/>
    </row>
    <row r="29" spans="1:17" x14ac:dyDescent="0.25">
      <c r="A29" s="1"/>
      <c r="B29" s="22">
        <f>IF('Reaj 2016 - Região N, NE e CO'!B36="","",'Reaj 2016 - Região N, NE e CO'!B36)</f>
        <v>1101</v>
      </c>
      <c r="C29" s="9"/>
      <c r="D29" s="64" t="s">
        <v>104</v>
      </c>
      <c r="E29" s="1"/>
      <c r="F29" s="66">
        <f>'Reaj 2016 - Região N, NE e CO'!P36</f>
        <v>310.65989847715736</v>
      </c>
      <c r="G29" s="67"/>
      <c r="H29" s="66">
        <f>'Reaj 2016 - Região N, NE e CO'!R36</f>
        <v>4.6598984771573599</v>
      </c>
      <c r="I29" s="67"/>
      <c r="J29" s="66">
        <f>'Reaj 2016 - Região N, NE e CO'!T36</f>
        <v>306</v>
      </c>
      <c r="K29" s="68"/>
      <c r="L29" s="66">
        <f>'Reaj 2016 - Região N, NE e CO'!V36</f>
        <v>1863.959390862944</v>
      </c>
      <c r="M29" s="67"/>
      <c r="N29" s="66">
        <f>'Reaj 2016 - Região N, NE e CO'!X36</f>
        <v>1836</v>
      </c>
      <c r="O29" s="1"/>
      <c r="Q29" s="30"/>
    </row>
    <row r="30" spans="1:17" x14ac:dyDescent="0.25">
      <c r="A30" s="1"/>
      <c r="B30" s="22">
        <f>IF('Reaj 2016 - Região N, NE e CO'!B37="","",'Reaj 2016 - Região N, NE e CO'!B37)</f>
        <v>2010</v>
      </c>
      <c r="C30" s="9"/>
      <c r="D30" s="64" t="s">
        <v>79</v>
      </c>
      <c r="E30" s="1"/>
      <c r="F30" s="66">
        <f>'Reaj 2016 - Região N, NE e CO'!P37</f>
        <v>293.40101522842639</v>
      </c>
      <c r="G30" s="67"/>
      <c r="H30" s="66">
        <f>'Reaj 2016 - Região N, NE e CO'!R37</f>
        <v>4.4010152284263953</v>
      </c>
      <c r="I30" s="67"/>
      <c r="J30" s="66">
        <f>'Reaj 2016 - Região N, NE e CO'!T37</f>
        <v>289</v>
      </c>
      <c r="K30" s="68"/>
      <c r="L30" s="66">
        <f>'Reaj 2016 - Região N, NE e CO'!V37</f>
        <v>1760.4060913705584</v>
      </c>
      <c r="M30" s="67"/>
      <c r="N30" s="66">
        <f>'Reaj 2016 - Região N, NE e CO'!X37</f>
        <v>1734</v>
      </c>
      <c r="O30" s="1"/>
      <c r="Q30" s="30"/>
    </row>
    <row r="31" spans="1:17" x14ac:dyDescent="0.25">
      <c r="A31" s="1"/>
      <c r="B31" s="22">
        <f>IF('Reaj 2016 - Região N, NE e CO'!B38="","",'Reaj 2016 - Região N, NE e CO'!B38)</f>
        <v>1106</v>
      </c>
      <c r="C31" s="9"/>
      <c r="D31" s="64" t="s">
        <v>24</v>
      </c>
      <c r="E31" s="1"/>
      <c r="F31" s="66">
        <f>'Reaj 2016 - Região N, NE e CO'!P38</f>
        <v>297.46192893401013</v>
      </c>
      <c r="G31" s="67"/>
      <c r="H31" s="66">
        <f>'Reaj 2016 - Região N, NE e CO'!R38</f>
        <v>4.4619289340101522</v>
      </c>
      <c r="I31" s="67"/>
      <c r="J31" s="66">
        <f>'Reaj 2016 - Região N, NE e CO'!T38</f>
        <v>293</v>
      </c>
      <c r="K31" s="68"/>
      <c r="L31" s="66">
        <f>'Reaj 2016 - Região N, NE e CO'!V38</f>
        <v>1784.7715736040609</v>
      </c>
      <c r="M31" s="67"/>
      <c r="N31" s="66">
        <f>'Reaj 2016 - Região N, NE e CO'!X38</f>
        <v>1758</v>
      </c>
      <c r="O31" s="1"/>
      <c r="Q31" s="30"/>
    </row>
    <row r="32" spans="1:17" x14ac:dyDescent="0.25">
      <c r="A32" s="1"/>
      <c r="B32" s="22">
        <v>1131</v>
      </c>
      <c r="C32" s="9"/>
      <c r="D32" s="64" t="s">
        <v>25</v>
      </c>
      <c r="E32" s="1"/>
      <c r="F32" s="66">
        <f>'Reaj 2016 - Região N, NE e CO'!P39</f>
        <v>297.46192893401013</v>
      </c>
      <c r="G32" s="67"/>
      <c r="H32" s="66">
        <f>'Reaj 2016 - Região N, NE e CO'!R39</f>
        <v>4.4619289340101522</v>
      </c>
      <c r="I32" s="67"/>
      <c r="J32" s="66">
        <f>'Reaj 2016 - Região N, NE e CO'!T39</f>
        <v>293</v>
      </c>
      <c r="K32" s="68"/>
      <c r="L32" s="66">
        <f>'Reaj 2016 - Região N, NE e CO'!V39</f>
        <v>1784.7715736040609</v>
      </c>
      <c r="M32" s="67"/>
      <c r="N32" s="66">
        <f>'Reaj 2016 - Região N, NE e CO'!X39</f>
        <v>1758</v>
      </c>
      <c r="O32" s="1"/>
      <c r="Q32" s="30"/>
    </row>
    <row r="33" spans="1:17" x14ac:dyDescent="0.25">
      <c r="A33" s="1"/>
      <c r="B33" s="22">
        <v>1104</v>
      </c>
      <c r="C33" s="9"/>
      <c r="D33" s="64" t="s">
        <v>95</v>
      </c>
      <c r="E33" s="1"/>
      <c r="F33" s="66">
        <f>'Reaj 2016 - Região N, NE e CO'!P41</f>
        <v>241.62436548223351</v>
      </c>
      <c r="G33" s="67"/>
      <c r="H33" s="66">
        <f>'Reaj 2016 - Região N, NE e CO'!R41</f>
        <v>3.6243654822335025</v>
      </c>
      <c r="I33" s="67"/>
      <c r="J33" s="66">
        <f>'Reaj 2016 - Região N, NE e CO'!T41</f>
        <v>238</v>
      </c>
      <c r="K33" s="68"/>
      <c r="L33" s="66">
        <f>'Reaj 2016 - Região N, NE e CO'!V41</f>
        <v>1449.746192893401</v>
      </c>
      <c r="M33" s="67"/>
      <c r="N33" s="66">
        <f>'Reaj 2016 - Região N, NE e CO'!X41</f>
        <v>1428</v>
      </c>
      <c r="O33" s="1"/>
      <c r="Q33" s="30"/>
    </row>
    <row r="34" spans="1:17" x14ac:dyDescent="0.25">
      <c r="A34" s="1"/>
      <c r="B34" s="22">
        <f>IF('Reaj 2016 - Região N, NE e CO'!B42="","",'Reaj 2016 - Região N, NE e CO'!B42)</f>
        <v>1111</v>
      </c>
      <c r="C34" s="9"/>
      <c r="D34" s="64" t="s">
        <v>40</v>
      </c>
      <c r="E34" s="1"/>
      <c r="F34" s="66">
        <f>'Reaj 2016 - Região N, NE e CO'!P42</f>
        <v>310.65989847715736</v>
      </c>
      <c r="G34" s="67"/>
      <c r="H34" s="66">
        <f>'Reaj 2016 - Região N, NE e CO'!R42</f>
        <v>4.6598984771573599</v>
      </c>
      <c r="I34" s="67"/>
      <c r="J34" s="66">
        <f>'Reaj 2016 - Região N, NE e CO'!T42</f>
        <v>306</v>
      </c>
      <c r="K34" s="68"/>
      <c r="L34" s="66">
        <f>'Reaj 2016 - Região N, NE e CO'!V42</f>
        <v>1863.959390862944</v>
      </c>
      <c r="M34" s="67"/>
      <c r="N34" s="66">
        <f>'Reaj 2016 - Região N, NE e CO'!X42</f>
        <v>1836</v>
      </c>
      <c r="O34" s="1"/>
      <c r="Q34" s="30"/>
    </row>
    <row r="35" spans="1:17" x14ac:dyDescent="0.25">
      <c r="A35" s="1"/>
      <c r="B35" s="22">
        <f>IF('Reaj 2016 - Região N, NE e CO'!B43="","",'Reaj 2016 - Região N, NE e CO'!B43)</f>
        <v>2006</v>
      </c>
      <c r="C35" s="9"/>
      <c r="D35" s="64" t="s">
        <v>80</v>
      </c>
      <c r="E35" s="1"/>
      <c r="F35" s="66">
        <f>'Reaj 2016 - Região N, NE e CO'!P43</f>
        <v>293.40101522842639</v>
      </c>
      <c r="G35" s="67"/>
      <c r="H35" s="66">
        <f>'Reaj 2016 - Região N, NE e CO'!R43</f>
        <v>4.4010152284263953</v>
      </c>
      <c r="I35" s="67"/>
      <c r="J35" s="66">
        <f>'Reaj 2016 - Região N, NE e CO'!T43</f>
        <v>289</v>
      </c>
      <c r="K35" s="68"/>
      <c r="L35" s="66">
        <f>'Reaj 2016 - Região N, NE e CO'!V43</f>
        <v>1760.4060913705584</v>
      </c>
      <c r="M35" s="67"/>
      <c r="N35" s="66">
        <f>'Reaj 2016 - Região N, NE e CO'!X43</f>
        <v>1734</v>
      </c>
      <c r="O35" s="1"/>
      <c r="Q35" s="30"/>
    </row>
    <row r="36" spans="1:17" x14ac:dyDescent="0.25">
      <c r="A36" s="1"/>
      <c r="B36" s="22">
        <f>IF('Reaj 2016 - Região N, NE e CO'!B44="","",'Reaj 2016 - Região N, NE e CO'!B44)</f>
        <v>1102</v>
      </c>
      <c r="C36" s="9"/>
      <c r="D36" s="64" t="s">
        <v>26</v>
      </c>
      <c r="E36" s="1"/>
      <c r="F36" s="66">
        <f>'Reaj 2016 - Região N, NE e CO'!P44</f>
        <v>310.65989847715736</v>
      </c>
      <c r="G36" s="67"/>
      <c r="H36" s="66">
        <f>'Reaj 2016 - Região N, NE e CO'!R44</f>
        <v>4.6598984771573599</v>
      </c>
      <c r="I36" s="67"/>
      <c r="J36" s="66">
        <f>'Reaj 2016 - Região N, NE e CO'!T44</f>
        <v>306</v>
      </c>
      <c r="K36" s="68"/>
      <c r="L36" s="66">
        <f>'Reaj 2016 - Região N, NE e CO'!V44</f>
        <v>1863.959390862944</v>
      </c>
      <c r="M36" s="67"/>
      <c r="N36" s="66">
        <f>'Reaj 2016 - Região N, NE e CO'!X44</f>
        <v>1836</v>
      </c>
      <c r="O36" s="1"/>
      <c r="Q36" s="30"/>
    </row>
    <row r="37" spans="1:17" x14ac:dyDescent="0.25">
      <c r="A37" s="1"/>
      <c r="B37" s="22">
        <f>IF('Reaj 2016 - Região N, NE e CO'!B45="","",'Reaj 2016 - Região N, NE e CO'!B45)</f>
        <v>2005</v>
      </c>
      <c r="C37" s="9"/>
      <c r="D37" s="64" t="s">
        <v>81</v>
      </c>
      <c r="E37" s="1"/>
      <c r="F37" s="66">
        <f>'Reaj 2016 - Região N, NE e CO'!P45</f>
        <v>293.40101522842639</v>
      </c>
      <c r="G37" s="67"/>
      <c r="H37" s="66">
        <f>'Reaj 2016 - Região N, NE e CO'!R45</f>
        <v>4.4010152284263953</v>
      </c>
      <c r="I37" s="67"/>
      <c r="J37" s="66">
        <f>'Reaj 2016 - Região N, NE e CO'!T45</f>
        <v>289</v>
      </c>
      <c r="K37" s="68"/>
      <c r="L37" s="66">
        <f>'Reaj 2016 - Região N, NE e CO'!V45</f>
        <v>1760.4060913705584</v>
      </c>
      <c r="M37" s="67"/>
      <c r="N37" s="66">
        <f>'Reaj 2016 - Região N, NE e CO'!X45</f>
        <v>1734</v>
      </c>
      <c r="O37" s="1"/>
      <c r="Q37" s="30"/>
    </row>
    <row r="38" spans="1:17" x14ac:dyDescent="0.25">
      <c r="A38" s="1"/>
      <c r="B38" s="22">
        <f>IF('Reaj 2016 - Região N, NE e CO'!B46="","",'Reaj 2016 - Região N, NE e CO'!B46)</f>
        <v>1108</v>
      </c>
      <c r="C38" s="9"/>
      <c r="D38" s="64" t="s">
        <v>160</v>
      </c>
      <c r="E38" s="1"/>
      <c r="F38" s="66">
        <f>'Reaj 2016 - Região N, NE e CO'!P46</f>
        <v>297.46192893401013</v>
      </c>
      <c r="G38" s="67"/>
      <c r="H38" s="66">
        <f>'Reaj 2016 - Região N, NE e CO'!R46</f>
        <v>4.4619289340101522</v>
      </c>
      <c r="I38" s="67"/>
      <c r="J38" s="66">
        <f>'Reaj 2016 - Região N, NE e CO'!T46</f>
        <v>293</v>
      </c>
      <c r="K38" s="68"/>
      <c r="L38" s="66">
        <f>'Reaj 2016 - Região N, NE e CO'!V46</f>
        <v>1784.7715736040609</v>
      </c>
      <c r="M38" s="67"/>
      <c r="N38" s="66">
        <f>'Reaj 2016 - Região N, NE e CO'!X46</f>
        <v>1758</v>
      </c>
      <c r="O38" s="1"/>
      <c r="Q38" s="30"/>
    </row>
    <row r="39" spans="1:17" x14ac:dyDescent="0.25">
      <c r="A39" s="1"/>
      <c r="B39" s="22">
        <f>IF('Reaj 2016 - Região N, NE e CO'!B48="","",'Reaj 2016 - Região N, NE e CO'!B48)</f>
        <v>1127</v>
      </c>
      <c r="C39" s="9"/>
      <c r="D39" s="64" t="s">
        <v>103</v>
      </c>
      <c r="E39" s="1"/>
      <c r="F39" s="66">
        <f>'Reaj 2016 - Região N, NE e CO'!P48</f>
        <v>264.97461928934013</v>
      </c>
      <c r="G39" s="67"/>
      <c r="H39" s="66">
        <f>'Reaj 2016 - Região N, NE e CO'!R48</f>
        <v>3.9746192893401018</v>
      </c>
      <c r="I39" s="67"/>
      <c r="J39" s="66">
        <f>'Reaj 2016 - Região N, NE e CO'!T48</f>
        <v>261</v>
      </c>
      <c r="K39" s="68"/>
      <c r="L39" s="66">
        <f>'Reaj 2016 - Região N, NE e CO'!V48</f>
        <v>1589.8477157360408</v>
      </c>
      <c r="M39" s="67"/>
      <c r="N39" s="66">
        <f>'Reaj 2016 - Região N, NE e CO'!X48</f>
        <v>1566</v>
      </c>
      <c r="O39" s="1"/>
      <c r="Q39" s="30"/>
    </row>
    <row r="40" spans="1:17" x14ac:dyDescent="0.25">
      <c r="A40" s="1"/>
      <c r="B40" s="22">
        <f>IF('Reaj 2016 - Região N, NE e CO'!B49="","",'Reaj 2016 - Região N, NE e CO'!B49)</f>
        <v>1123</v>
      </c>
      <c r="C40" s="9"/>
      <c r="D40" s="64" t="s">
        <v>28</v>
      </c>
      <c r="E40" s="1"/>
      <c r="F40" s="66">
        <f>'Reaj 2016 - Região N, NE e CO'!P49</f>
        <v>344.16243654822335</v>
      </c>
      <c r="G40" s="67"/>
      <c r="H40" s="66">
        <f>'Reaj 2016 - Região N, NE e CO'!R49</f>
        <v>5.1624365482233499</v>
      </c>
      <c r="I40" s="67"/>
      <c r="J40" s="66">
        <f>'Reaj 2016 - Região N, NE e CO'!T49</f>
        <v>339</v>
      </c>
      <c r="K40" s="68"/>
      <c r="L40" s="66">
        <f>'Reaj 2016 - Região N, NE e CO'!V49</f>
        <v>2064.9746192893399</v>
      </c>
      <c r="M40" s="67"/>
      <c r="N40" s="66">
        <f>'Reaj 2016 - Região N, NE e CO'!X49</f>
        <v>2034</v>
      </c>
      <c r="O40" s="1"/>
      <c r="Q40" s="30"/>
    </row>
    <row r="41" spans="1:17" x14ac:dyDescent="0.25">
      <c r="A41" s="1"/>
      <c r="B41" s="22">
        <f>IF('Reaj 2016 - Região N, NE e CO'!B50="","",'Reaj 2016 - Região N, NE e CO'!B50)</f>
        <v>1103</v>
      </c>
      <c r="C41" s="9"/>
      <c r="D41" s="64" t="s">
        <v>29</v>
      </c>
      <c r="E41" s="1"/>
      <c r="F41" s="66">
        <f>'Reaj 2016 - Região N, NE e CO'!P50</f>
        <v>344.16243654822335</v>
      </c>
      <c r="G41" s="67"/>
      <c r="H41" s="66">
        <f>'Reaj 2016 - Região N, NE e CO'!R50</f>
        <v>5.1624365482233499</v>
      </c>
      <c r="I41" s="67"/>
      <c r="J41" s="66">
        <f>'Reaj 2016 - Região N, NE e CO'!T50</f>
        <v>339</v>
      </c>
      <c r="K41" s="68"/>
      <c r="L41" s="66">
        <f>'Reaj 2016 - Região N, NE e CO'!V50</f>
        <v>2064.9746192893399</v>
      </c>
      <c r="M41" s="67"/>
      <c r="N41" s="66">
        <f>'Reaj 2016 - Região N, NE e CO'!X50</f>
        <v>2034</v>
      </c>
      <c r="O41" s="1"/>
      <c r="Q41" s="30"/>
    </row>
    <row r="42" spans="1:17" x14ac:dyDescent="0.25">
      <c r="A42" s="1"/>
      <c r="B42" s="22">
        <f>IF('Reaj 2016 - Região N, NE e CO'!B51="","",'Reaj 2016 - Região N, NE e CO'!B51)</f>
        <v>1163</v>
      </c>
      <c r="C42" s="9"/>
      <c r="D42" s="64" t="s">
        <v>30</v>
      </c>
      <c r="E42" s="1"/>
      <c r="F42" s="66">
        <f>'Reaj 2016 - Região N, NE e CO'!P51</f>
        <v>294.41624365482232</v>
      </c>
      <c r="G42" s="67"/>
      <c r="H42" s="66">
        <f>'Reaj 2016 - Região N, NE e CO'!R51</f>
        <v>4.4162436548223347</v>
      </c>
      <c r="I42" s="67"/>
      <c r="J42" s="66">
        <f>'Reaj 2016 - Região N, NE e CO'!T51</f>
        <v>290</v>
      </c>
      <c r="K42" s="68"/>
      <c r="L42" s="66">
        <f>'Reaj 2016 - Região N, NE e CO'!V51</f>
        <v>1766.4974619289339</v>
      </c>
      <c r="M42" s="67"/>
      <c r="N42" s="66">
        <f>'Reaj 2016 - Região N, NE e CO'!X51</f>
        <v>1740</v>
      </c>
      <c r="O42" s="1"/>
      <c r="Q42" s="30"/>
    </row>
    <row r="43" spans="1:17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L43" s="9"/>
      <c r="M43" s="9"/>
      <c r="N43" s="28"/>
      <c r="O43" s="9"/>
      <c r="Q43" s="30"/>
    </row>
    <row r="44" spans="1:17" x14ac:dyDescent="0.25">
      <c r="A44" s="33"/>
      <c r="B44" s="286" t="s">
        <v>31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33"/>
    </row>
    <row r="45" spans="1:17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L45" s="9"/>
      <c r="M45" s="9"/>
      <c r="N45" s="34"/>
      <c r="O45" s="9"/>
    </row>
    <row r="46" spans="1:17" x14ac:dyDescent="0.25">
      <c r="A46" s="35"/>
      <c r="B46" s="287" t="s">
        <v>32</v>
      </c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35"/>
    </row>
    <row r="47" spans="1:17" ht="15" customHeight="1" x14ac:dyDescent="0.25">
      <c r="A47" s="9"/>
      <c r="B47" s="289" t="s">
        <v>64</v>
      </c>
      <c r="C47" s="289"/>
      <c r="D47" s="289"/>
      <c r="E47" s="289"/>
      <c r="F47" s="289"/>
      <c r="G47" s="289"/>
      <c r="H47" s="289"/>
      <c r="I47" s="289"/>
      <c r="J47" s="289"/>
      <c r="K47" s="9"/>
      <c r="L47" s="9"/>
      <c r="M47" s="9"/>
      <c r="N47" s="38"/>
      <c r="O47" s="9"/>
    </row>
    <row r="48" spans="1:17" x14ac:dyDescent="0.25">
      <c r="A48" s="9"/>
      <c r="B48" s="36"/>
      <c r="C48" s="9"/>
      <c r="D48" s="9"/>
      <c r="E48" s="9"/>
      <c r="F48" s="9"/>
      <c r="G48" s="9"/>
      <c r="H48" s="9"/>
      <c r="I48" s="9"/>
      <c r="J48" s="37"/>
      <c r="K48" s="9"/>
      <c r="L48" s="9"/>
      <c r="M48" s="9"/>
      <c r="N48" s="38"/>
      <c r="O48" s="9"/>
    </row>
    <row r="49" spans="1:15" x14ac:dyDescent="0.25">
      <c r="A49" s="35"/>
      <c r="B49" s="288" t="s">
        <v>90</v>
      </c>
      <c r="C49" s="288"/>
      <c r="D49" s="288"/>
      <c r="E49" s="288"/>
      <c r="F49" s="288"/>
      <c r="G49" s="288"/>
      <c r="H49" s="288"/>
      <c r="I49" s="288"/>
      <c r="J49" s="288"/>
      <c r="K49" s="63"/>
      <c r="L49" s="63"/>
      <c r="M49" s="9"/>
      <c r="N49" s="63"/>
      <c r="O49" s="35"/>
    </row>
    <row r="50" spans="1:15" x14ac:dyDescent="0.25">
      <c r="A50" s="35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9"/>
      <c r="N50" s="63"/>
      <c r="O50" s="35"/>
    </row>
    <row r="51" spans="1:15" x14ac:dyDescent="0.25">
      <c r="A51" s="35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9"/>
      <c r="N51" s="63"/>
      <c r="O51" s="35"/>
    </row>
    <row r="52" spans="1:15" x14ac:dyDescent="0.25">
      <c r="A52" s="35"/>
      <c r="B52" s="35"/>
      <c r="C52" s="9"/>
      <c r="D52" s="35"/>
      <c r="E52" s="35"/>
      <c r="F52" s="35"/>
      <c r="G52" s="9"/>
      <c r="H52" s="35"/>
      <c r="I52" s="9"/>
      <c r="J52" s="35"/>
      <c r="K52" s="35"/>
      <c r="L52" s="35"/>
      <c r="M52" s="9"/>
      <c r="N52" s="35"/>
      <c r="O52" s="35"/>
    </row>
    <row r="53" spans="1:15" x14ac:dyDescent="0.25">
      <c r="A53" s="26"/>
      <c r="B53" s="284" t="s">
        <v>111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6"/>
    </row>
    <row r="54" spans="1:15" x14ac:dyDescent="0.25">
      <c r="A54" s="26"/>
      <c r="B54" s="284" t="s">
        <v>46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6"/>
    </row>
    <row r="55" spans="1:15" x14ac:dyDescent="0.2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</sheetData>
  <mergeCells count="9">
    <mergeCell ref="B53:N53"/>
    <mergeCell ref="B54:N54"/>
    <mergeCell ref="B2:N2"/>
    <mergeCell ref="B3:N3"/>
    <mergeCell ref="B4:N4"/>
    <mergeCell ref="B44:N44"/>
    <mergeCell ref="B46:N46"/>
    <mergeCell ref="B49:J49"/>
    <mergeCell ref="B47:J47"/>
  </mergeCells>
  <printOptions horizontalCentered="1"/>
  <pageMargins left="0.32" right="0.36" top="0.78740157480314965" bottom="0.78740157480314965" header="0.31496062992125984" footer="0.31496062992125984"/>
  <pageSetup paperSize="9" scale="72" orientation="landscape" r:id="rId1"/>
  <headerFooter>
    <oddHeader>&amp;R&amp;"Arial,Negrito"&amp;16Anexo 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W54"/>
  <sheetViews>
    <sheetView showGridLines="0" tabSelected="1" zoomScale="85" zoomScaleNormal="85" workbookViewId="0">
      <pane ySplit="7" topLeftCell="A8" activePane="bottomLeft" state="frozen"/>
      <selection activeCell="F9" sqref="F9:N10"/>
      <selection pane="bottomLeft" activeCell="L32" sqref="L32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0.85546875" style="7" customWidth="1"/>
    <col min="22" max="22" width="2.7109375" style="7" customWidth="1"/>
    <col min="23" max="23" width="16.85546875" style="7" customWidth="1"/>
    <col min="24" max="24" width="1.28515625" style="7" customWidth="1"/>
    <col min="25" max="16384" width="9.140625" style="7"/>
  </cols>
  <sheetData>
    <row r="1" spans="1:23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</row>
    <row r="2" spans="1:23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23" s="5" customFormat="1" ht="23.25" customHeight="1" x14ac:dyDescent="0.25">
      <c r="A3" s="1"/>
      <c r="B3" s="284" t="s">
        <v>331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170"/>
    </row>
    <row r="4" spans="1:23" ht="15.75" customHeight="1" x14ac:dyDescent="0.25">
      <c r="A4" s="1"/>
      <c r="B4" s="290" t="s">
        <v>99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</row>
    <row r="5" spans="1:23" ht="6.75" customHeight="1" x14ac:dyDescent="0.25">
      <c r="A5" s="1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</row>
    <row r="6" spans="1:23" ht="34.9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W6" s="174" t="s">
        <v>192</v>
      </c>
    </row>
    <row r="7" spans="1:23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M7" s="161"/>
      <c r="O7" s="161"/>
      <c r="Q7" s="161"/>
      <c r="S7" s="161"/>
      <c r="T7" s="172"/>
      <c r="W7" s="172"/>
    </row>
    <row r="8" spans="1:23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'Preços 2017 - Região ABC e GRU'!F8</f>
        <v>398.98477157360406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175">
        <f>IF(T8="","",N8/F8)</f>
        <v>8.3969465648854977E-2</v>
      </c>
      <c r="M8" s="163"/>
      <c r="N8" s="176">
        <f>IF(T8="","",F8-P8)</f>
        <v>33.502538071065999</v>
      </c>
      <c r="O8" s="163"/>
      <c r="P8" s="56">
        <f>'P. Promo - Região S e SE'!F8</f>
        <v>365.48223350253807</v>
      </c>
      <c r="Q8" s="167"/>
      <c r="R8" s="56">
        <f>IF(T8="","",P8*1.5%)</f>
        <v>5.4822335025380706</v>
      </c>
      <c r="S8" s="163"/>
      <c r="T8" s="177">
        <f>'Preços 2017 - Região S e SE'!J8</f>
        <v>360</v>
      </c>
      <c r="U8" s="30"/>
      <c r="W8" s="281" t="s">
        <v>288</v>
      </c>
    </row>
    <row r="9" spans="1:23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>'Preços 2017 - Região ABC e GRU'!F9</f>
        <v>345.17766497461929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175">
        <f t="shared" ref="L9:L42" si="0">IF(T9="","",N9/F9)</f>
        <v>8.2352941176470656E-2</v>
      </c>
      <c r="M9" s="163"/>
      <c r="N9" s="176">
        <f t="shared" ref="N9:N42" si="1">IF(T9="","",F9-P9)</f>
        <v>28.426395939086319</v>
      </c>
      <c r="O9" s="163"/>
      <c r="P9" s="56">
        <f>'P. Promo - Região S e SE'!F9</f>
        <v>316.75126903553297</v>
      </c>
      <c r="Q9" s="167"/>
      <c r="R9" s="56">
        <f t="shared" ref="R9:R42" si="2">IF(T9="","",P9*1.5%)</f>
        <v>4.7512690355329941</v>
      </c>
      <c r="S9" s="163"/>
      <c r="T9" s="177">
        <f>'Preços 2017 - Região S e SE'!J9</f>
        <v>312</v>
      </c>
      <c r="U9" s="30"/>
    </row>
    <row r="10" spans="1:23" x14ac:dyDescent="0.25">
      <c r="A10" s="1"/>
      <c r="B10" s="22">
        <v>1133</v>
      </c>
      <c r="C10" s="9"/>
      <c r="D10" s="64" t="s">
        <v>110</v>
      </c>
      <c r="E10" s="1"/>
      <c r="F10" s="66">
        <f>'Preços 2017 - Região ABC e GRU'!F10</f>
        <v>340.10152284263961</v>
      </c>
      <c r="G10" s="67"/>
      <c r="H10" s="66">
        <f>'Reaj 2016 - Região S e SE '!R10</f>
        <v>4.690355329949238</v>
      </c>
      <c r="I10" s="67"/>
      <c r="J10" s="66">
        <f>'Reaj 2016 - Região S e SE '!T10</f>
        <v>308</v>
      </c>
      <c r="K10" s="68"/>
      <c r="L10" s="175">
        <f t="shared" si="0"/>
        <v>8.0597014925373217E-2</v>
      </c>
      <c r="M10" s="163"/>
      <c r="N10" s="176">
        <f t="shared" si="1"/>
        <v>27.411167512690383</v>
      </c>
      <c r="O10" s="163"/>
      <c r="P10" s="56">
        <f>'P. Promo - Região S e SE'!F10</f>
        <v>312.69035532994923</v>
      </c>
      <c r="Q10" s="167"/>
      <c r="R10" s="56">
        <f t="shared" si="2"/>
        <v>4.690355329949238</v>
      </c>
      <c r="S10" s="163"/>
      <c r="T10" s="177">
        <f>'Preços 2017 - Região S e SE'!J10</f>
        <v>308</v>
      </c>
      <c r="U10" s="30"/>
    </row>
    <row r="11" spans="1:23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>'Preços 2017 - Região ABC e GRU'!F11</f>
        <v>322.84263959390864</v>
      </c>
      <c r="G11" s="67"/>
      <c r="H11" s="66">
        <f>'Reaj 2016 - Região S e SE '!R11</f>
        <v>4.690355329949238</v>
      </c>
      <c r="I11" s="67"/>
      <c r="J11" s="66">
        <f>'Reaj 2016 - Região S e SE '!T11</f>
        <v>308</v>
      </c>
      <c r="K11" s="68"/>
      <c r="L11" s="175">
        <f t="shared" si="0"/>
        <v>3.1446540880503221E-2</v>
      </c>
      <c r="M11" s="163"/>
      <c r="N11" s="176">
        <f t="shared" si="1"/>
        <v>10.152284263959416</v>
      </c>
      <c r="O11" s="163"/>
      <c r="P11" s="56">
        <f>'P. Promo - Região S e SE'!F11</f>
        <v>312.69035532994923</v>
      </c>
      <c r="Q11" s="167"/>
      <c r="R11" s="56">
        <f t="shared" si="2"/>
        <v>4.690355329949238</v>
      </c>
      <c r="S11" s="163"/>
      <c r="T11" s="177">
        <f>'Preços 2017 - Região S e SE'!J11</f>
        <v>308</v>
      </c>
      <c r="U11" s="30"/>
    </row>
    <row r="12" spans="1:23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>'Preços 2017 - Região ABC e GRU'!F12</f>
        <v>359.39086294416245</v>
      </c>
      <c r="G12" s="67"/>
      <c r="H12" s="66">
        <f>'Reaj 2016 - Região S e SE '!R13</f>
        <v>4.9340101522842641</v>
      </c>
      <c r="I12" s="67"/>
      <c r="J12" s="66">
        <f>'Reaj 2016 - Região S e SE '!T13</f>
        <v>324</v>
      </c>
      <c r="K12" s="68"/>
      <c r="L12" s="175">
        <f t="shared" si="0"/>
        <v>8.4745762711864459E-2</v>
      </c>
      <c r="M12" s="163"/>
      <c r="N12" s="176">
        <f t="shared" si="1"/>
        <v>30.456852791878191</v>
      </c>
      <c r="O12" s="163"/>
      <c r="P12" s="56">
        <f>'P. Promo - Região S e SE'!F12</f>
        <v>328.93401015228426</v>
      </c>
      <c r="Q12" s="167"/>
      <c r="R12" s="56">
        <f t="shared" si="2"/>
        <v>4.9340101522842641</v>
      </c>
      <c r="S12" s="163"/>
      <c r="T12" s="177">
        <f>'Preços 2017 - Região S e SE'!J12</f>
        <v>324</v>
      </c>
      <c r="U12" s="30"/>
    </row>
    <row r="13" spans="1:23" s="280" customFormat="1" x14ac:dyDescent="0.25">
      <c r="A13" s="1"/>
      <c r="B13" s="22">
        <f>IF('Reaj 2016 - Região S e SE '!B14="","",'Reaj 2016 - Região S e SE '!B14)</f>
        <v>1107</v>
      </c>
      <c r="C13" s="9"/>
      <c r="D13" s="64" t="s">
        <v>12</v>
      </c>
      <c r="E13" s="1"/>
      <c r="F13" s="66">
        <f>'Preços 2017 - Região ABC e GRU'!F13</f>
        <v>361.42131979695432</v>
      </c>
      <c r="G13" s="67"/>
      <c r="H13" s="66">
        <f>'Reaj 2016 - Região S e SE '!R14</f>
        <v>4.9492385786802027</v>
      </c>
      <c r="I13" s="67"/>
      <c r="J13" s="66">
        <f>'Reaj 2016 - Região S e SE '!T14</f>
        <v>325</v>
      </c>
      <c r="K13" s="68"/>
      <c r="L13" s="276">
        <f t="shared" si="0"/>
        <v>8.7078651685393305E-2</v>
      </c>
      <c r="M13" s="163"/>
      <c r="N13" s="277">
        <f t="shared" si="1"/>
        <v>31.472081218274127</v>
      </c>
      <c r="O13" s="163"/>
      <c r="P13" s="56">
        <f>'P. Promo - Região S e SE'!F13</f>
        <v>329.94923857868019</v>
      </c>
      <c r="Q13" s="167"/>
      <c r="R13" s="278">
        <f t="shared" si="2"/>
        <v>4.9492385786802027</v>
      </c>
      <c r="S13" s="163"/>
      <c r="T13" s="177">
        <f>'Preços 2017 - Região S e SE'!J13</f>
        <v>325</v>
      </c>
      <c r="U13" s="279"/>
    </row>
    <row r="14" spans="1:23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>'Preços 2017 - Região ABC e GRU'!F14</f>
        <v>322.84263959390864</v>
      </c>
      <c r="G14" s="67"/>
      <c r="H14" s="66">
        <f>'Reaj 2016 - Região S e SE '!R15</f>
        <v>4.690355329949238</v>
      </c>
      <c r="I14" s="67"/>
      <c r="J14" s="66">
        <f>'Reaj 2016 - Região S e SE '!T15</f>
        <v>308</v>
      </c>
      <c r="K14" s="68"/>
      <c r="L14" s="175">
        <f t="shared" si="0"/>
        <v>3.1446540880503221E-2</v>
      </c>
      <c r="M14" s="163"/>
      <c r="N14" s="176">
        <f t="shared" si="1"/>
        <v>10.152284263959416</v>
      </c>
      <c r="O14" s="163"/>
      <c r="P14" s="56">
        <f>'P. Promo - Região S e SE'!F14</f>
        <v>312.69035532994923</v>
      </c>
      <c r="Q14" s="167"/>
      <c r="R14" s="56">
        <f t="shared" si="2"/>
        <v>4.690355329949238</v>
      </c>
      <c r="S14" s="163"/>
      <c r="T14" s="177">
        <f>'Preços 2017 - Região S e SE'!J14</f>
        <v>308</v>
      </c>
      <c r="U14" s="30"/>
    </row>
    <row r="15" spans="1:23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>'Preços 2017 - Região ABC e GRU'!F16</f>
        <v>345.17766497461929</v>
      </c>
      <c r="G15" s="67"/>
      <c r="H15" s="66">
        <f>'Reaj 2016 - Região S e SE '!R17</f>
        <v>4.7512690355329941</v>
      </c>
      <c r="I15" s="67"/>
      <c r="J15" s="66">
        <f>'Reaj 2016 - Região S e SE '!T17</f>
        <v>312</v>
      </c>
      <c r="K15" s="68"/>
      <c r="L15" s="175">
        <f t="shared" si="0"/>
        <v>8.2352941176470656E-2</v>
      </c>
      <c r="M15" s="163"/>
      <c r="N15" s="176">
        <f t="shared" si="1"/>
        <v>28.426395939086319</v>
      </c>
      <c r="O15" s="163"/>
      <c r="P15" s="56">
        <f>'P. Promo - Região S e SE'!F15</f>
        <v>316.75126903553297</v>
      </c>
      <c r="Q15" s="167"/>
      <c r="R15" s="56">
        <f t="shared" si="2"/>
        <v>4.7512690355329941</v>
      </c>
      <c r="S15" s="163"/>
      <c r="T15" s="177">
        <f>'Preços 2017 - Região S e SE'!J15</f>
        <v>312</v>
      </c>
      <c r="U15" s="30"/>
    </row>
    <row r="16" spans="1:23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>'Preços 2017 - Região ABC e GRU'!F17</f>
        <v>340.10152284263961</v>
      </c>
      <c r="G16" s="67"/>
      <c r="H16" s="66">
        <f>'Reaj 2016 - Região S e SE '!R19</f>
        <v>4.690355329949238</v>
      </c>
      <c r="I16" s="67"/>
      <c r="J16" s="66">
        <f>'Reaj 2016 - Região S e SE '!T19</f>
        <v>308</v>
      </c>
      <c r="K16" s="68"/>
      <c r="L16" s="175">
        <f t="shared" si="0"/>
        <v>8.0597014925373217E-2</v>
      </c>
      <c r="M16" s="163"/>
      <c r="N16" s="176">
        <f t="shared" si="1"/>
        <v>27.411167512690383</v>
      </c>
      <c r="O16" s="163"/>
      <c r="P16" s="56">
        <f>'P. Promo - Região S e SE'!F16</f>
        <v>312.69035532994923</v>
      </c>
      <c r="Q16" s="167"/>
      <c r="R16" s="56">
        <f t="shared" si="2"/>
        <v>4.690355329949238</v>
      </c>
      <c r="S16" s="163"/>
      <c r="T16" s="177">
        <f>'Preços 2017 - Região S e SE'!J16</f>
        <v>308</v>
      </c>
      <c r="U16" s="30"/>
    </row>
    <row r="17" spans="1:21" x14ac:dyDescent="0.25">
      <c r="A17" s="1"/>
      <c r="B17" s="22">
        <f>IF('Reaj 2016 - Região S e SE '!B20="","",'Reaj 2016 - Região S e SE '!B20)</f>
        <v>1129</v>
      </c>
      <c r="C17" s="9"/>
      <c r="D17" s="64" t="s">
        <v>162</v>
      </c>
      <c r="E17" s="1"/>
      <c r="F17" s="66">
        <f>'Preços 2017 - Região ABC e GRU'!F18</f>
        <v>340.10152284263961</v>
      </c>
      <c r="G17" s="67"/>
      <c r="H17" s="66">
        <f>'Reaj 2016 - Região S e SE '!R20</f>
        <v>4.690355329949238</v>
      </c>
      <c r="I17" s="67"/>
      <c r="J17" s="66">
        <f>'Reaj 2016 - Região S e SE '!T20</f>
        <v>308</v>
      </c>
      <c r="K17" s="68"/>
      <c r="L17" s="175">
        <f t="shared" si="0"/>
        <v>8.0597014925373217E-2</v>
      </c>
      <c r="M17" s="163"/>
      <c r="N17" s="176">
        <f t="shared" si="1"/>
        <v>27.411167512690383</v>
      </c>
      <c r="O17" s="163"/>
      <c r="P17" s="56">
        <f>'P. Promo - Região S e SE'!F17</f>
        <v>312.69035532994923</v>
      </c>
      <c r="Q17" s="167"/>
      <c r="R17" s="56">
        <f t="shared" si="2"/>
        <v>4.690355329949238</v>
      </c>
      <c r="S17" s="163"/>
      <c r="T17" s="177">
        <f>'Preços 2017 - Região S e SE'!J17</f>
        <v>308</v>
      </c>
      <c r="U17" s="30"/>
    </row>
    <row r="18" spans="1:21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>'Preços 2017 - Região ABC e GRU'!F19</f>
        <v>340.10152284263961</v>
      </c>
      <c r="G18" s="67"/>
      <c r="H18" s="66">
        <f>'Reaj 2016 - Região S e SE '!R22</f>
        <v>4.690355329949238</v>
      </c>
      <c r="I18" s="67"/>
      <c r="J18" s="66">
        <f>'Reaj 2016 - Região S e SE '!T22</f>
        <v>308</v>
      </c>
      <c r="K18" s="68"/>
      <c r="L18" s="175">
        <f t="shared" si="0"/>
        <v>8.0597014925373217E-2</v>
      </c>
      <c r="M18" s="163"/>
      <c r="N18" s="176">
        <f t="shared" si="1"/>
        <v>27.411167512690383</v>
      </c>
      <c r="O18" s="163"/>
      <c r="P18" s="56">
        <f>'P. Promo - Região S e SE'!F18</f>
        <v>312.69035532994923</v>
      </c>
      <c r="Q18" s="167"/>
      <c r="R18" s="56">
        <f t="shared" si="2"/>
        <v>4.690355329949238</v>
      </c>
      <c r="S18" s="163"/>
      <c r="T18" s="177">
        <f>'Preços 2017 - Região S e SE'!J18</f>
        <v>308</v>
      </c>
      <c r="U18" s="30"/>
    </row>
    <row r="19" spans="1:21" x14ac:dyDescent="0.25">
      <c r="A19" s="1"/>
      <c r="B19" s="22">
        <v>1113</v>
      </c>
      <c r="C19" s="9"/>
      <c r="D19" s="64" t="s">
        <v>97</v>
      </c>
      <c r="E19" s="1"/>
      <c r="F19" s="66">
        <f>'Preços 2017 - Região ABC e GRU'!F20</f>
        <v>340.10152284263961</v>
      </c>
      <c r="G19" s="67"/>
      <c r="H19" s="66">
        <f>'Reaj 2016 - Região S e SE '!R23</f>
        <v>4.690355329949238</v>
      </c>
      <c r="I19" s="67"/>
      <c r="J19" s="66">
        <f>'Reaj 2016 - Região S e SE '!T23</f>
        <v>308</v>
      </c>
      <c r="K19" s="68"/>
      <c r="L19" s="175">
        <f t="shared" si="0"/>
        <v>8.0597014925373217E-2</v>
      </c>
      <c r="M19" s="163"/>
      <c r="N19" s="176">
        <f t="shared" si="1"/>
        <v>27.411167512690383</v>
      </c>
      <c r="O19" s="163"/>
      <c r="P19" s="56">
        <f>'P. Promo - Região S e SE'!F19</f>
        <v>312.69035532994923</v>
      </c>
      <c r="Q19" s="167"/>
      <c r="R19" s="56">
        <f t="shared" si="2"/>
        <v>4.690355329949238</v>
      </c>
      <c r="S19" s="163"/>
      <c r="T19" s="177">
        <f>'Preços 2017 - Região S e SE'!J19</f>
        <v>308</v>
      </c>
      <c r="U19" s="30"/>
    </row>
    <row r="20" spans="1:21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>'Preços 2017 - Região ABC e GRU'!F21</f>
        <v>345.17766497461929</v>
      </c>
      <c r="G20" s="67"/>
      <c r="H20" s="66">
        <f>'Reaj 2016 - Região S e SE '!R24</f>
        <v>4.7512690355329941</v>
      </c>
      <c r="I20" s="67"/>
      <c r="J20" s="66">
        <f>'Reaj 2016 - Região S e SE '!T24</f>
        <v>312</v>
      </c>
      <c r="K20" s="68"/>
      <c r="L20" s="175">
        <f t="shared" si="0"/>
        <v>8.2352941176470656E-2</v>
      </c>
      <c r="M20" s="163"/>
      <c r="N20" s="176">
        <f t="shared" si="1"/>
        <v>28.426395939086319</v>
      </c>
      <c r="O20" s="163"/>
      <c r="P20" s="56">
        <f>'P. Promo - Região S e SE'!F20</f>
        <v>316.75126903553297</v>
      </c>
      <c r="Q20" s="167"/>
      <c r="R20" s="56">
        <f t="shared" si="2"/>
        <v>4.7512690355329941</v>
      </c>
      <c r="S20" s="163"/>
      <c r="T20" s="177">
        <f>'Preços 2017 - Região S e SE'!J20</f>
        <v>312</v>
      </c>
      <c r="U20" s="30"/>
    </row>
    <row r="21" spans="1:21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>'Preços 2017 - Região ABC e GRU'!F22</f>
        <v>340.10152284263961</v>
      </c>
      <c r="G21" s="67"/>
      <c r="H21" s="66">
        <f>'Reaj 2016 - Região S e SE '!R26</f>
        <v>4.690355329949238</v>
      </c>
      <c r="I21" s="67"/>
      <c r="J21" s="66">
        <f>'Reaj 2016 - Região S e SE '!T26</f>
        <v>308</v>
      </c>
      <c r="K21" s="68"/>
      <c r="L21" s="175">
        <f t="shared" si="0"/>
        <v>8.0597014925373217E-2</v>
      </c>
      <c r="M21" s="163"/>
      <c r="N21" s="176">
        <f t="shared" si="1"/>
        <v>27.411167512690383</v>
      </c>
      <c r="O21" s="163"/>
      <c r="P21" s="56">
        <f>'P. Promo - Região S e SE'!F21</f>
        <v>312.69035532994923</v>
      </c>
      <c r="Q21" s="167"/>
      <c r="R21" s="56">
        <f t="shared" si="2"/>
        <v>4.690355329949238</v>
      </c>
      <c r="S21" s="163"/>
      <c r="T21" s="177">
        <f>'Preços 2017 - Região S e SE'!J21</f>
        <v>308</v>
      </c>
      <c r="U21" s="30"/>
    </row>
    <row r="22" spans="1:21" x14ac:dyDescent="0.25">
      <c r="A22" s="1"/>
      <c r="B22" s="22">
        <f>IF('Reaj 2016 - Região S e SE '!B27="","",'Reaj 2016 - Região S e SE '!B27)</f>
        <v>1125</v>
      </c>
      <c r="C22" s="9"/>
      <c r="D22" s="64" t="s">
        <v>17</v>
      </c>
      <c r="E22" s="1"/>
      <c r="F22" s="66">
        <f>'Preços 2017 - Região ABC e GRU'!F23</f>
        <v>345.17766497461929</v>
      </c>
      <c r="G22" s="67"/>
      <c r="H22" s="66">
        <f>'Reaj 2016 - Região S e SE '!R27</f>
        <v>4.7512690355329941</v>
      </c>
      <c r="I22" s="67"/>
      <c r="J22" s="66">
        <f>'Reaj 2016 - Região S e SE '!T27</f>
        <v>312</v>
      </c>
      <c r="K22" s="68"/>
      <c r="L22" s="175">
        <f t="shared" si="0"/>
        <v>8.2352941176470656E-2</v>
      </c>
      <c r="M22" s="163"/>
      <c r="N22" s="176">
        <f t="shared" si="1"/>
        <v>28.426395939086319</v>
      </c>
      <c r="O22" s="163"/>
      <c r="P22" s="56">
        <f>'P. Promo - Região S e SE'!F22</f>
        <v>316.75126903553297</v>
      </c>
      <c r="Q22" s="167"/>
      <c r="R22" s="56">
        <f t="shared" si="2"/>
        <v>4.7512690355329941</v>
      </c>
      <c r="S22" s="163"/>
      <c r="T22" s="177">
        <f>'Preços 2017 - Região S e SE'!J22</f>
        <v>312</v>
      </c>
      <c r="U22" s="30"/>
    </row>
    <row r="23" spans="1:21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>'Preços 2017 - Região ABC e GRU'!F24</f>
        <v>345.17766497461929</v>
      </c>
      <c r="G23" s="67"/>
      <c r="H23" s="66">
        <f>'Reaj 2016 - Região S e SE '!R29</f>
        <v>4.7512690355329941</v>
      </c>
      <c r="I23" s="67"/>
      <c r="J23" s="66">
        <f>'Reaj 2016 - Região S e SE '!T29</f>
        <v>312</v>
      </c>
      <c r="K23" s="68"/>
      <c r="L23" s="175">
        <f t="shared" si="0"/>
        <v>8.2352941176470656E-2</v>
      </c>
      <c r="M23" s="163"/>
      <c r="N23" s="176">
        <f t="shared" si="1"/>
        <v>28.426395939086319</v>
      </c>
      <c r="O23" s="163"/>
      <c r="P23" s="56">
        <f>'P. Promo - Região S e SE'!F23</f>
        <v>316.75126903553297</v>
      </c>
      <c r="Q23" s="167"/>
      <c r="R23" s="56">
        <f t="shared" si="2"/>
        <v>4.7512690355329941</v>
      </c>
      <c r="S23" s="163"/>
      <c r="T23" s="177">
        <f>'Preços 2017 - Região S e SE'!J23</f>
        <v>312</v>
      </c>
      <c r="U23" s="30"/>
    </row>
    <row r="24" spans="1:21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>'Preços 2017 - Região ABC e GRU'!F25</f>
        <v>340.10152284263961</v>
      </c>
      <c r="G24" s="67"/>
      <c r="H24" s="66">
        <f>'Reaj 2016 - Região S e SE '!R30</f>
        <v>4.690355329949238</v>
      </c>
      <c r="I24" s="67"/>
      <c r="J24" s="66">
        <f>'Reaj 2016 - Região S e SE '!T30</f>
        <v>308</v>
      </c>
      <c r="K24" s="68"/>
      <c r="L24" s="175">
        <f t="shared" si="0"/>
        <v>8.0597014925373217E-2</v>
      </c>
      <c r="M24" s="163"/>
      <c r="N24" s="176">
        <f t="shared" si="1"/>
        <v>27.411167512690383</v>
      </c>
      <c r="O24" s="163"/>
      <c r="P24" s="56">
        <f>'P. Promo - Região S e SE'!F24</f>
        <v>312.69035532994923</v>
      </c>
      <c r="Q24" s="167"/>
      <c r="R24" s="56">
        <f t="shared" si="2"/>
        <v>4.690355329949238</v>
      </c>
      <c r="S24" s="163"/>
      <c r="T24" s="177">
        <f>'Preços 2017 - Região S e SE'!J24</f>
        <v>308</v>
      </c>
      <c r="U24" s="30"/>
    </row>
    <row r="25" spans="1:21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>'Preços 2017 - Região ABC e GRU'!F26</f>
        <v>345.17766497461929</v>
      </c>
      <c r="G25" s="67"/>
      <c r="H25" s="66">
        <f>'Reaj 2016 - Região S e SE '!R31</f>
        <v>4.7512690355329941</v>
      </c>
      <c r="I25" s="67"/>
      <c r="J25" s="66">
        <f>'Reaj 2016 - Região S e SE '!T31</f>
        <v>312</v>
      </c>
      <c r="K25" s="68"/>
      <c r="L25" s="175">
        <f t="shared" si="0"/>
        <v>8.2352941176470656E-2</v>
      </c>
      <c r="M25" s="163"/>
      <c r="N25" s="176">
        <f t="shared" si="1"/>
        <v>28.426395939086319</v>
      </c>
      <c r="O25" s="163"/>
      <c r="P25" s="56">
        <f>'P. Promo - Região S e SE'!F25</f>
        <v>316.75126903553297</v>
      </c>
      <c r="Q25" s="167"/>
      <c r="R25" s="56">
        <f t="shared" si="2"/>
        <v>4.7512690355329941</v>
      </c>
      <c r="S25" s="163"/>
      <c r="T25" s="177">
        <f>'Preços 2017 - Região S e SE'!J25</f>
        <v>312</v>
      </c>
      <c r="U25" s="30"/>
    </row>
    <row r="26" spans="1:21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>'Preços 2017 - Região ABC e GRU'!F27</f>
        <v>345.17766497461929</v>
      </c>
      <c r="G26" s="67"/>
      <c r="H26" s="66">
        <f>'Reaj 2016 - Região S e SE '!R32</f>
        <v>4.7512690355329941</v>
      </c>
      <c r="I26" s="67"/>
      <c r="J26" s="66">
        <f>'Reaj 2016 - Região S e SE '!T32</f>
        <v>312</v>
      </c>
      <c r="K26" s="68"/>
      <c r="L26" s="175">
        <f t="shared" si="0"/>
        <v>8.2352941176470656E-2</v>
      </c>
      <c r="M26" s="163"/>
      <c r="N26" s="176">
        <f t="shared" si="1"/>
        <v>28.426395939086319</v>
      </c>
      <c r="O26" s="163"/>
      <c r="P26" s="56">
        <f>'P. Promo - Região S e SE'!F26</f>
        <v>316.75126903553297</v>
      </c>
      <c r="Q26" s="167"/>
      <c r="R26" s="56">
        <f t="shared" si="2"/>
        <v>4.7512690355329941</v>
      </c>
      <c r="S26" s="163"/>
      <c r="T26" s="177">
        <f>'Preços 2017 - Região S e SE'!J26</f>
        <v>312</v>
      </c>
      <c r="U26" s="30"/>
    </row>
    <row r="27" spans="1:21" s="280" customFormat="1" x14ac:dyDescent="0.25">
      <c r="A27" s="1"/>
      <c r="B27" s="22">
        <f>IF('Reaj 2016 - Região S e SE '!B33="","",'Reaj 2016 - Região S e SE '!B33)</f>
        <v>1122</v>
      </c>
      <c r="C27" s="9"/>
      <c r="D27" s="64" t="s">
        <v>21</v>
      </c>
      <c r="E27" s="1"/>
      <c r="F27" s="66">
        <f>'Preços 2017 - Região ABC e GRU'!F28</f>
        <v>361.42131979695432</v>
      </c>
      <c r="G27" s="67"/>
      <c r="H27" s="66">
        <f>'Reaj 2016 - Região S e SE '!R33</f>
        <v>4.9492385786802027</v>
      </c>
      <c r="I27" s="67"/>
      <c r="J27" s="66">
        <f>'Reaj 2016 - Região S e SE '!T33</f>
        <v>325</v>
      </c>
      <c r="K27" s="68"/>
      <c r="L27" s="276">
        <f t="shared" si="0"/>
        <v>8.7078651685393305E-2</v>
      </c>
      <c r="M27" s="163"/>
      <c r="N27" s="277">
        <f t="shared" si="1"/>
        <v>31.472081218274127</v>
      </c>
      <c r="O27" s="163"/>
      <c r="P27" s="56">
        <f>'P. Promo - Região S e SE'!F27</f>
        <v>329.94923857868019</v>
      </c>
      <c r="Q27" s="167"/>
      <c r="R27" s="278">
        <f t="shared" si="2"/>
        <v>4.9492385786802027</v>
      </c>
      <c r="S27" s="163"/>
      <c r="T27" s="177">
        <f>'Preços 2017 - Região S e SE'!J27</f>
        <v>325</v>
      </c>
      <c r="U27" s="279"/>
    </row>
    <row r="28" spans="1:21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>'Preços 2017 - Região ABC e GRU'!F29</f>
        <v>322.84263959390864</v>
      </c>
      <c r="G28" s="67"/>
      <c r="H28" s="66">
        <f>'Reaj 2016 - Região S e SE '!R35</f>
        <v>4.690355329949238</v>
      </c>
      <c r="I28" s="67"/>
      <c r="J28" s="66">
        <f>'Reaj 2016 - Região S e SE '!T35</f>
        <v>308</v>
      </c>
      <c r="K28" s="68"/>
      <c r="L28" s="175">
        <f t="shared" si="0"/>
        <v>3.1446540880503221E-2</v>
      </c>
      <c r="M28" s="163"/>
      <c r="N28" s="176">
        <f t="shared" si="1"/>
        <v>10.152284263959416</v>
      </c>
      <c r="O28" s="163"/>
      <c r="P28" s="56">
        <f>'P. Promo - Região S e SE'!F28</f>
        <v>312.69035532994923</v>
      </c>
      <c r="Q28" s="167"/>
      <c r="R28" s="56">
        <f t="shared" si="2"/>
        <v>4.690355329949238</v>
      </c>
      <c r="S28" s="163"/>
      <c r="T28" s="177">
        <f>'Preços 2017 - Região S e SE'!J28</f>
        <v>308</v>
      </c>
      <c r="U28" s="30"/>
    </row>
    <row r="29" spans="1:21" x14ac:dyDescent="0.25">
      <c r="A29" s="1"/>
      <c r="B29" s="22">
        <f>IF('Reaj 2016 - Região S e SE '!B36="","",'Reaj 2016 - Região S e SE '!B36)</f>
        <v>1101</v>
      </c>
      <c r="C29" s="9"/>
      <c r="D29" s="64" t="s">
        <v>104</v>
      </c>
      <c r="E29" s="1"/>
      <c r="F29" s="66">
        <f>'Preços 2017 - Região ABC e GRU'!F30</f>
        <v>361.42131979695432</v>
      </c>
      <c r="G29" s="67"/>
      <c r="H29" s="66">
        <f>'Reaj 2016 - Região S e SE '!R36</f>
        <v>4.9492385786802027</v>
      </c>
      <c r="I29" s="67"/>
      <c r="J29" s="66">
        <f>'Reaj 2016 - Região S e SE '!T36</f>
        <v>325</v>
      </c>
      <c r="K29" s="68"/>
      <c r="L29" s="175">
        <f t="shared" ref="L29:L40" si="3">IF(T29="","",N29/F29)</f>
        <v>8.7078651685393305E-2</v>
      </c>
      <c r="M29" s="163"/>
      <c r="N29" s="176">
        <f t="shared" ref="N29:N40" si="4">IF(T29="","",F29-P29)</f>
        <v>31.472081218274127</v>
      </c>
      <c r="O29" s="163"/>
      <c r="P29" s="56">
        <f>'P. Promo - Região S e SE'!F29</f>
        <v>329.94923857868019</v>
      </c>
      <c r="Q29" s="167"/>
      <c r="R29" s="56">
        <f t="shared" si="2"/>
        <v>4.9492385786802027</v>
      </c>
      <c r="S29" s="163"/>
      <c r="T29" s="177">
        <f>'Preços 2017 - Região S e SE'!J29</f>
        <v>325</v>
      </c>
      <c r="U29" s="30"/>
    </row>
    <row r="30" spans="1:21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>'Preços 2017 - Região ABC e GRU'!F31</f>
        <v>322.84263959390864</v>
      </c>
      <c r="G30" s="67"/>
      <c r="H30" s="66">
        <f>'Reaj 2016 - Região S e SE '!R37</f>
        <v>4.690355329949238</v>
      </c>
      <c r="I30" s="67"/>
      <c r="J30" s="66">
        <f>'Reaj 2016 - Região S e SE '!T37</f>
        <v>308</v>
      </c>
      <c r="K30" s="68"/>
      <c r="L30" s="175">
        <f t="shared" si="3"/>
        <v>3.1446540880503221E-2</v>
      </c>
      <c r="M30" s="163"/>
      <c r="N30" s="176">
        <f t="shared" si="4"/>
        <v>10.152284263959416</v>
      </c>
      <c r="O30" s="163"/>
      <c r="P30" s="56">
        <f>'P. Promo - Região S e SE'!F30</f>
        <v>312.69035532994923</v>
      </c>
      <c r="Q30" s="167"/>
      <c r="R30" s="56">
        <f t="shared" si="2"/>
        <v>4.690355329949238</v>
      </c>
      <c r="S30" s="163"/>
      <c r="T30" s="177">
        <f>'Preços 2017 - Região S e SE'!J30</f>
        <v>308</v>
      </c>
      <c r="U30" s="30"/>
    </row>
    <row r="31" spans="1:21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>'Preços 2017 - Região ABC e GRU'!F32</f>
        <v>345.17766497461929</v>
      </c>
      <c r="G31" s="67"/>
      <c r="H31" s="66">
        <f>'Reaj 2016 - Região S e SE '!R38</f>
        <v>4.7512690355329941</v>
      </c>
      <c r="I31" s="67"/>
      <c r="J31" s="66">
        <f>'Reaj 2016 - Região S e SE '!T38</f>
        <v>312</v>
      </c>
      <c r="K31" s="68"/>
      <c r="L31" s="175">
        <f t="shared" si="3"/>
        <v>8.2352941176470656E-2</v>
      </c>
      <c r="M31" s="163"/>
      <c r="N31" s="176">
        <f t="shared" si="4"/>
        <v>28.426395939086319</v>
      </c>
      <c r="O31" s="163"/>
      <c r="P31" s="56">
        <f>'P. Promo - Região S e SE'!F31</f>
        <v>316.75126903553297</v>
      </c>
      <c r="Q31" s="167"/>
      <c r="R31" s="56">
        <f t="shared" si="2"/>
        <v>4.7512690355329941</v>
      </c>
      <c r="S31" s="163"/>
      <c r="T31" s="177">
        <f>'Preços 2017 - Região S e SE'!J31</f>
        <v>312</v>
      </c>
      <c r="U31" s="30"/>
    </row>
    <row r="32" spans="1:21" x14ac:dyDescent="0.25">
      <c r="A32" s="1"/>
      <c r="B32" s="22">
        <f>IF('Reaj 2016 - Região S e SE '!B39="","",'Reaj 2016 - Região S e SE '!B39)</f>
        <v>1131</v>
      </c>
      <c r="C32" s="9"/>
      <c r="D32" s="64" t="s">
        <v>25</v>
      </c>
      <c r="E32" s="1"/>
      <c r="F32" s="66">
        <f>'Preços 2017 - Região ABC e GRU'!F33</f>
        <v>345.17766497461929</v>
      </c>
      <c r="G32" s="67"/>
      <c r="H32" s="66">
        <f>'Reaj 2016 - Região S e SE '!R39</f>
        <v>4.7512690355329941</v>
      </c>
      <c r="I32" s="67"/>
      <c r="J32" s="66">
        <f>'Reaj 2016 - Região S e SE '!T39</f>
        <v>312</v>
      </c>
      <c r="K32" s="68"/>
      <c r="L32" s="175">
        <f t="shared" si="3"/>
        <v>8.2352941176470656E-2</v>
      </c>
      <c r="M32" s="163"/>
      <c r="N32" s="176">
        <f t="shared" si="4"/>
        <v>28.426395939086319</v>
      </c>
      <c r="O32" s="163"/>
      <c r="P32" s="56">
        <f>'P. Promo - Região S e SE'!F32</f>
        <v>316.75126903553297</v>
      </c>
      <c r="Q32" s="167"/>
      <c r="R32" s="56">
        <f t="shared" si="2"/>
        <v>4.7512690355329941</v>
      </c>
      <c r="S32" s="163"/>
      <c r="T32" s="177">
        <f>'Preços 2017 - Região S e SE'!J32</f>
        <v>312</v>
      </c>
      <c r="U32" s="30"/>
    </row>
    <row r="33" spans="1:21" x14ac:dyDescent="0.25">
      <c r="A33" s="1"/>
      <c r="B33" s="22">
        <v>1104</v>
      </c>
      <c r="C33" s="9"/>
      <c r="D33" s="64" t="s">
        <v>95</v>
      </c>
      <c r="E33" s="1"/>
      <c r="F33" s="66">
        <f>'Preços 2017 - Região ABC e GRU'!F34</f>
        <v>310.65989847715736</v>
      </c>
      <c r="G33" s="67"/>
      <c r="H33" s="66">
        <f>'Reaj 2016 - Região S e SE '!R41</f>
        <v>4.690355329949238</v>
      </c>
      <c r="I33" s="67"/>
      <c r="J33" s="66">
        <f>'Reaj 2016 - Região S e SE '!T41</f>
        <v>308</v>
      </c>
      <c r="K33" s="68"/>
      <c r="L33" s="175">
        <f t="shared" si="3"/>
        <v>8.169934640522869E-2</v>
      </c>
      <c r="M33" s="163"/>
      <c r="N33" s="176">
        <f t="shared" si="4"/>
        <v>25.380710659898455</v>
      </c>
      <c r="O33" s="163"/>
      <c r="P33" s="56">
        <f>'P. Promo - Região S e SE'!F33</f>
        <v>285.2791878172589</v>
      </c>
      <c r="Q33" s="167"/>
      <c r="R33" s="56">
        <f t="shared" si="2"/>
        <v>4.2791878172588831</v>
      </c>
      <c r="S33" s="163"/>
      <c r="T33" s="177">
        <f>'Preços 2017 - Região S e SE'!J33</f>
        <v>281</v>
      </c>
      <c r="U33" s="30"/>
    </row>
    <row r="34" spans="1:21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>'Preços 2017 - Região ABC e GRU'!F35</f>
        <v>361.42131979695432</v>
      </c>
      <c r="G34" s="67"/>
      <c r="H34" s="66">
        <f>'Reaj 2016 - Região S e SE '!R42</f>
        <v>4.9492385786802027</v>
      </c>
      <c r="I34" s="67"/>
      <c r="J34" s="66">
        <f>'Reaj 2016 - Região S e SE '!T42</f>
        <v>325</v>
      </c>
      <c r="K34" s="68"/>
      <c r="L34" s="175">
        <f t="shared" si="3"/>
        <v>8.7078651685393305E-2</v>
      </c>
      <c r="M34" s="163"/>
      <c r="N34" s="176">
        <f t="shared" si="4"/>
        <v>31.472081218274127</v>
      </c>
      <c r="O34" s="163"/>
      <c r="P34" s="56">
        <f>'P. Promo - Região S e SE'!F34</f>
        <v>329.94923857868019</v>
      </c>
      <c r="Q34" s="167"/>
      <c r="R34" s="56">
        <f t="shared" si="2"/>
        <v>4.9492385786802027</v>
      </c>
      <c r="S34" s="163"/>
      <c r="T34" s="177">
        <f>'Preços 2017 - Região S e SE'!J34</f>
        <v>325</v>
      </c>
      <c r="U34" s="30"/>
    </row>
    <row r="35" spans="1:21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>'Preços 2017 - Região ABC e GRU'!F36</f>
        <v>322.84263959390864</v>
      </c>
      <c r="G35" s="67"/>
      <c r="H35" s="66">
        <f>'Reaj 2016 - Região S e SE '!R43</f>
        <v>4.690355329949238</v>
      </c>
      <c r="I35" s="67"/>
      <c r="J35" s="66">
        <f>'Reaj 2016 - Região S e SE '!T43</f>
        <v>308</v>
      </c>
      <c r="K35" s="68"/>
      <c r="L35" s="175">
        <f t="shared" si="3"/>
        <v>3.1446540880503221E-2</v>
      </c>
      <c r="M35" s="163"/>
      <c r="N35" s="176">
        <f t="shared" si="4"/>
        <v>10.152284263959416</v>
      </c>
      <c r="O35" s="163"/>
      <c r="P35" s="56">
        <f>'P. Promo - Região S e SE'!F35</f>
        <v>312.69035532994923</v>
      </c>
      <c r="Q35" s="167"/>
      <c r="R35" s="56">
        <f t="shared" si="2"/>
        <v>4.690355329949238</v>
      </c>
      <c r="S35" s="163"/>
      <c r="T35" s="177">
        <f>'Preços 2017 - Região S e SE'!J35</f>
        <v>308</v>
      </c>
      <c r="U35" s="30"/>
    </row>
    <row r="36" spans="1:21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>'Preços 2017 - Região ABC e GRU'!F37</f>
        <v>361.42131979695432</v>
      </c>
      <c r="G36" s="67"/>
      <c r="H36" s="66">
        <f>'Reaj 2016 - Região S e SE '!R44</f>
        <v>4.9492385786802027</v>
      </c>
      <c r="I36" s="67"/>
      <c r="J36" s="66">
        <f>'Reaj 2016 - Região S e SE '!T44</f>
        <v>325</v>
      </c>
      <c r="K36" s="68"/>
      <c r="L36" s="175">
        <f t="shared" si="3"/>
        <v>8.7078651685393305E-2</v>
      </c>
      <c r="M36" s="163"/>
      <c r="N36" s="176">
        <f t="shared" si="4"/>
        <v>31.472081218274127</v>
      </c>
      <c r="O36" s="163"/>
      <c r="P36" s="56">
        <f>'P. Promo - Região S e SE'!F36</f>
        <v>329.94923857868019</v>
      </c>
      <c r="Q36" s="167"/>
      <c r="R36" s="56">
        <f t="shared" si="2"/>
        <v>4.9492385786802027</v>
      </c>
      <c r="S36" s="163"/>
      <c r="T36" s="177">
        <f>'Preços 2017 - Região S e SE'!J36</f>
        <v>325</v>
      </c>
      <c r="U36" s="30"/>
    </row>
    <row r="37" spans="1:21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>'Preços 2017 - Região ABC e GRU'!F38</f>
        <v>322.84263959390864</v>
      </c>
      <c r="G37" s="67"/>
      <c r="H37" s="66">
        <f>'Reaj 2016 - Região S e SE '!R45</f>
        <v>4.690355329949238</v>
      </c>
      <c r="I37" s="67"/>
      <c r="J37" s="66">
        <f>'Reaj 2016 - Região S e SE '!T45</f>
        <v>308</v>
      </c>
      <c r="K37" s="68"/>
      <c r="L37" s="175">
        <f t="shared" si="3"/>
        <v>3.1446540880503221E-2</v>
      </c>
      <c r="M37" s="163"/>
      <c r="N37" s="176">
        <f t="shared" si="4"/>
        <v>10.152284263959416</v>
      </c>
      <c r="O37" s="163"/>
      <c r="P37" s="56">
        <f>'P. Promo - Região S e SE'!F37</f>
        <v>312.69035532994923</v>
      </c>
      <c r="Q37" s="167"/>
      <c r="R37" s="56">
        <f t="shared" si="2"/>
        <v>4.690355329949238</v>
      </c>
      <c r="S37" s="163"/>
      <c r="T37" s="177">
        <f>'Preços 2017 - Região S e SE'!J37</f>
        <v>308</v>
      </c>
      <c r="U37" s="30"/>
    </row>
    <row r="38" spans="1:21" ht="26.25" x14ac:dyDescent="0.25">
      <c r="A38" s="1"/>
      <c r="B38" s="22">
        <f>IF('Reaj 2016 - Região S e SE '!B46="","",'Reaj 2016 - Região S e SE '!B46)</f>
        <v>1108</v>
      </c>
      <c r="C38" s="9"/>
      <c r="D38" s="64" t="s">
        <v>160</v>
      </c>
      <c r="E38" s="1"/>
      <c r="F38" s="66">
        <f>'Preços 2017 - Região ABC e GRU'!F39</f>
        <v>345.17766497461929</v>
      </c>
      <c r="G38" s="67"/>
      <c r="H38" s="66">
        <f>'Reaj 2016 - Região S e SE '!R46</f>
        <v>4.7512690355329941</v>
      </c>
      <c r="I38" s="67"/>
      <c r="J38" s="66">
        <f>'Reaj 2016 - Região S e SE '!T46</f>
        <v>312</v>
      </c>
      <c r="K38" s="68"/>
      <c r="L38" s="175">
        <f t="shared" si="3"/>
        <v>8.2352941176470656E-2</v>
      </c>
      <c r="M38" s="163"/>
      <c r="N38" s="176">
        <f t="shared" si="4"/>
        <v>28.426395939086319</v>
      </c>
      <c r="O38" s="163"/>
      <c r="P38" s="56">
        <f>'P. Promo - Região S e SE'!F38</f>
        <v>316.75126903553297</v>
      </c>
      <c r="Q38" s="167"/>
      <c r="R38" s="56">
        <f t="shared" si="2"/>
        <v>4.7512690355329941</v>
      </c>
      <c r="S38" s="163"/>
      <c r="T38" s="177">
        <f>'Preços 2017 - Região S e SE'!J38</f>
        <v>312</v>
      </c>
      <c r="U38" s="30"/>
    </row>
    <row r="39" spans="1:21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>'Preços 2017 - Região ABC e GRU'!F40</f>
        <v>340.10152284263961</v>
      </c>
      <c r="G39" s="67"/>
      <c r="H39" s="66">
        <f>'Reaj 2016 - Região S e SE '!R48</f>
        <v>4.690355329949238</v>
      </c>
      <c r="I39" s="67"/>
      <c r="J39" s="66">
        <f>'Reaj 2016 - Região S e SE '!T48</f>
        <v>308</v>
      </c>
      <c r="K39" s="68"/>
      <c r="L39" s="175">
        <f t="shared" si="3"/>
        <v>8.0597014925373217E-2</v>
      </c>
      <c r="M39" s="163"/>
      <c r="N39" s="176">
        <f t="shared" si="4"/>
        <v>27.411167512690383</v>
      </c>
      <c r="O39" s="163"/>
      <c r="P39" s="56">
        <f>'P. Promo - Região S e SE'!F39</f>
        <v>312.69035532994923</v>
      </c>
      <c r="Q39" s="167"/>
      <c r="R39" s="56">
        <f t="shared" si="2"/>
        <v>4.690355329949238</v>
      </c>
      <c r="S39" s="163"/>
      <c r="T39" s="177">
        <f>'Preços 2017 - Região S e SE'!J39</f>
        <v>308</v>
      </c>
      <c r="U39" s="30"/>
    </row>
    <row r="40" spans="1:21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>'Preços 2017 - Região ABC e GRU'!F41</f>
        <v>398.98477157360406</v>
      </c>
      <c r="G40" s="67"/>
      <c r="H40" s="66">
        <f>'Reaj 2016 - Região S e SE '!R49</f>
        <v>5.4822335025380706</v>
      </c>
      <c r="I40" s="67"/>
      <c r="J40" s="66">
        <f>'Reaj 2016 - Região S e SE '!T49</f>
        <v>360</v>
      </c>
      <c r="K40" s="68"/>
      <c r="L40" s="175">
        <f t="shared" si="3"/>
        <v>8.3969465648854977E-2</v>
      </c>
      <c r="M40" s="163"/>
      <c r="N40" s="176">
        <f t="shared" si="4"/>
        <v>33.502538071065999</v>
      </c>
      <c r="O40" s="163"/>
      <c r="P40" s="56">
        <f>'P. Promo - Região S e SE'!F40</f>
        <v>365.48223350253807</v>
      </c>
      <c r="Q40" s="167"/>
      <c r="R40" s="56">
        <f t="shared" si="2"/>
        <v>5.4822335025380706</v>
      </c>
      <c r="S40" s="163"/>
      <c r="T40" s="177">
        <f>'Preços 2017 - Região S e SE'!J40</f>
        <v>360</v>
      </c>
      <c r="U40" s="30"/>
    </row>
    <row r="41" spans="1:21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>'Preços 2017 - Região ABC e GRU'!F42</f>
        <v>398.98477157360406</v>
      </c>
      <c r="G41" s="67"/>
      <c r="H41" s="66">
        <f>'Reaj 2016 - Região S e SE '!R50</f>
        <v>5.4822335025380706</v>
      </c>
      <c r="I41" s="67"/>
      <c r="J41" s="66">
        <f>'Reaj 2016 - Região S e SE '!T50</f>
        <v>360</v>
      </c>
      <c r="K41" s="68"/>
      <c r="L41" s="175">
        <f t="shared" si="0"/>
        <v>8.3969465648854977E-2</v>
      </c>
      <c r="M41" s="163"/>
      <c r="N41" s="176">
        <f t="shared" si="1"/>
        <v>33.502538071065999</v>
      </c>
      <c r="O41" s="163"/>
      <c r="P41" s="56">
        <f>'P. Promo - Região S e SE'!F41</f>
        <v>365.48223350253807</v>
      </c>
      <c r="Q41" s="167"/>
      <c r="R41" s="56">
        <f t="shared" si="2"/>
        <v>5.4822335025380706</v>
      </c>
      <c r="S41" s="163"/>
      <c r="T41" s="177">
        <f>'Preços 2017 - Região S e SE'!J41</f>
        <v>360</v>
      </c>
      <c r="U41" s="30"/>
    </row>
    <row r="42" spans="1:21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>'Preços 2017 - Região ABC e GRU'!F43</f>
        <v>324.87309644670052</v>
      </c>
      <c r="G42" s="67"/>
      <c r="H42" s="66">
        <f>'Reaj 2016 - Região S e SE '!R51</f>
        <v>4.4619289340101522</v>
      </c>
      <c r="I42" s="67"/>
      <c r="J42" s="66">
        <f>'Reaj 2016 - Região S e SE '!T51</f>
        <v>293</v>
      </c>
      <c r="K42" s="68"/>
      <c r="L42" s="175">
        <f t="shared" si="0"/>
        <v>8.4375000000000089E-2</v>
      </c>
      <c r="M42" s="163"/>
      <c r="N42" s="176">
        <f t="shared" si="1"/>
        <v>27.411167512690383</v>
      </c>
      <c r="O42" s="163"/>
      <c r="P42" s="56">
        <f>'P. Promo - Região S e SE'!F42</f>
        <v>297.46192893401013</v>
      </c>
      <c r="Q42" s="167"/>
      <c r="R42" s="56">
        <f t="shared" si="2"/>
        <v>4.4619289340101522</v>
      </c>
      <c r="S42" s="163"/>
      <c r="T42" s="177">
        <f>'Preços 2017 - Região S e SE'!J42</f>
        <v>293</v>
      </c>
      <c r="U42" s="30"/>
    </row>
    <row r="43" spans="1:21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M43" s="164"/>
      <c r="O43" s="164"/>
      <c r="Q43" s="164"/>
      <c r="S43" s="164"/>
    </row>
    <row r="44" spans="1:21" x14ac:dyDescent="0.25">
      <c r="A44" s="33"/>
      <c r="B44" s="286" t="s">
        <v>31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</row>
    <row r="45" spans="1:21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M45" s="164"/>
      <c r="O45" s="164"/>
      <c r="Q45" s="164"/>
      <c r="S45" s="164"/>
    </row>
    <row r="46" spans="1:21" x14ac:dyDescent="0.25">
      <c r="A46" s="35"/>
      <c r="B46" s="287" t="s">
        <v>32</v>
      </c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</row>
    <row r="47" spans="1:21" ht="15" customHeight="1" x14ac:dyDescent="0.25">
      <c r="A47" s="9"/>
      <c r="B47" s="289" t="s">
        <v>332</v>
      </c>
      <c r="C47" s="289"/>
      <c r="D47" s="289"/>
      <c r="E47" s="289"/>
      <c r="F47" s="289"/>
      <c r="G47" s="289"/>
      <c r="H47" s="289"/>
      <c r="I47" s="289"/>
      <c r="J47" s="289"/>
      <c r="K47" s="9"/>
      <c r="M47" s="77"/>
      <c r="O47" s="77"/>
      <c r="Q47" s="77"/>
      <c r="S47" s="77"/>
    </row>
    <row r="48" spans="1:21" x14ac:dyDescent="0.25">
      <c r="A48" s="35"/>
      <c r="B48" s="288"/>
      <c r="C48" s="288"/>
      <c r="D48" s="288"/>
      <c r="E48" s="288"/>
      <c r="F48" s="288"/>
      <c r="G48" s="288"/>
      <c r="H48" s="288"/>
      <c r="I48" s="288"/>
      <c r="J48" s="288"/>
      <c r="K48" s="275"/>
      <c r="M48" s="165"/>
      <c r="O48" s="165"/>
      <c r="Q48" s="165"/>
      <c r="S48" s="165"/>
    </row>
    <row r="49" spans="1:21" ht="15" customHeight="1" x14ac:dyDescent="0.25">
      <c r="A49" s="35"/>
      <c r="B49" s="288" t="s">
        <v>90</v>
      </c>
      <c r="C49" s="288"/>
      <c r="D49" s="288"/>
      <c r="E49" s="288"/>
      <c r="F49" s="288"/>
      <c r="G49" s="288"/>
      <c r="H49" s="288"/>
      <c r="I49" s="288"/>
      <c r="J49" s="288"/>
      <c r="K49" s="275"/>
      <c r="M49" s="165"/>
      <c r="O49" s="165"/>
      <c r="Q49" s="165"/>
      <c r="S49" s="165"/>
    </row>
    <row r="50" spans="1:21" ht="15" customHeight="1" x14ac:dyDescent="0.25">
      <c r="A50" s="35"/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M50" s="165"/>
      <c r="O50" s="165"/>
      <c r="Q50" s="165"/>
      <c r="S50" s="165"/>
    </row>
    <row r="51" spans="1:21" ht="15" customHeight="1" x14ac:dyDescent="0.25">
      <c r="A51" s="35"/>
      <c r="B51" s="275"/>
      <c r="C51" s="275"/>
      <c r="D51" s="275"/>
      <c r="E51" s="275"/>
      <c r="F51" s="275"/>
      <c r="G51" s="275"/>
      <c r="H51" s="275"/>
      <c r="I51" s="275"/>
      <c r="J51" s="275"/>
      <c r="K51" s="275"/>
      <c r="M51" s="165"/>
      <c r="O51" s="165"/>
      <c r="Q51" s="165"/>
      <c r="S51" s="165"/>
    </row>
    <row r="52" spans="1:21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M52" s="166"/>
      <c r="O52" s="166"/>
      <c r="Q52" s="166"/>
      <c r="S52" s="166"/>
    </row>
    <row r="53" spans="1:21" ht="15.75" customHeight="1" x14ac:dyDescent="0.25">
      <c r="A53" s="26"/>
      <c r="B53" s="284" t="s">
        <v>111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</row>
    <row r="54" spans="1:21" ht="15.75" customHeight="1" x14ac:dyDescent="0.25">
      <c r="B54" s="284" t="s">
        <v>46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</row>
  </sheetData>
  <mergeCells count="10">
    <mergeCell ref="B48:J48"/>
    <mergeCell ref="B49:J49"/>
    <mergeCell ref="B53:U53"/>
    <mergeCell ref="B54:U54"/>
    <mergeCell ref="B2:S2"/>
    <mergeCell ref="B3:S3"/>
    <mergeCell ref="B4:T5"/>
    <mergeCell ref="B44:S44"/>
    <mergeCell ref="B46:S46"/>
    <mergeCell ref="B47:J47"/>
  </mergeCells>
  <printOptions horizontalCentered="1"/>
  <pageMargins left="0.35433070866141736" right="0.39370078740157483" top="1.3779527559055118" bottom="0.78740157480314965" header="0.31496062992125984" footer="0.31496062992125984"/>
  <pageSetup paperSize="9" scale="66" orientation="landscape" r:id="rId1"/>
  <headerFooter>
    <oddHeader>&amp;R&amp;"Arial,Negrito"&amp;18Anexo 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tabColor rgb="FFFF0000"/>
    <pageSetUpPr fitToPage="1"/>
  </sheetPr>
  <dimension ref="A1:AM62"/>
  <sheetViews>
    <sheetView showGridLines="0" zoomScale="80" zoomScaleNormal="80" workbookViewId="0">
      <pane ySplit="6" topLeftCell="A7" activePane="bottomLeft" state="frozen"/>
      <selection pane="bottomLeft" activeCell="R53" sqref="R5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6" style="7" customWidth="1"/>
    <col min="7" max="7" width="0.42578125" style="7" customWidth="1"/>
    <col min="8" max="8" width="15.42578125" style="7" customWidth="1"/>
    <col min="9" max="9" width="0.42578125" style="7" customWidth="1"/>
    <col min="10" max="10" width="15.28515625" style="7" customWidth="1"/>
    <col min="11" max="11" width="0.85546875" style="7" customWidth="1"/>
    <col min="12" max="12" width="19.42578125" style="7" customWidth="1"/>
    <col min="13" max="13" width="0.42578125" style="7" customWidth="1"/>
    <col min="14" max="14" width="18.140625" style="7" customWidth="1"/>
    <col min="15" max="15" width="1.7109375" style="7" customWidth="1"/>
    <col min="16" max="16" width="15.85546875" style="7" customWidth="1"/>
    <col min="17" max="17" width="0.5703125" style="7" customWidth="1"/>
    <col min="18" max="18" width="16.42578125" style="7" customWidth="1"/>
    <col min="19" max="19" width="0.5703125" style="7" customWidth="1"/>
    <col min="20" max="20" width="15.5703125" style="7" customWidth="1"/>
    <col min="21" max="21" width="0.5703125" style="7" customWidth="1"/>
    <col min="22" max="22" width="18.85546875" style="7" customWidth="1"/>
    <col min="23" max="23" width="0.5703125" style="7" customWidth="1"/>
    <col min="24" max="24" width="18.5703125" style="7" customWidth="1"/>
    <col min="25" max="25" width="2.28515625" customWidth="1"/>
    <col min="26" max="26" width="30.7109375" style="7" bestFit="1" customWidth="1"/>
    <col min="27" max="27" width="9.140625" style="7"/>
    <col min="28" max="28" width="13.5703125" style="7" bestFit="1" customWidth="1"/>
    <col min="29" max="29" width="15.140625" style="7" bestFit="1" customWidth="1"/>
    <col min="30" max="16384" width="9.140625" style="7"/>
  </cols>
  <sheetData>
    <row r="1" spans="1:39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  <c r="Y1"/>
    </row>
    <row r="2" spans="1:39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1"/>
      <c r="P2" s="292" t="s">
        <v>74</v>
      </c>
      <c r="Q2" s="292"/>
      <c r="R2" s="292"/>
    </row>
    <row r="3" spans="1:39" s="5" customFormat="1" ht="23.25" customHeight="1" x14ac:dyDescent="0.25">
      <c r="A3" s="1"/>
      <c r="B3" s="284" t="s">
        <v>36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6"/>
      <c r="P3"/>
      <c r="Q3" s="43"/>
      <c r="R3" s="44"/>
      <c r="Y3"/>
    </row>
    <row r="4" spans="1:39" ht="15.75" customHeight="1" x14ac:dyDescent="0.25">
      <c r="A4" s="1"/>
      <c r="B4" s="285" t="s">
        <v>60</v>
      </c>
      <c r="C4" s="285"/>
      <c r="D4" s="285"/>
      <c r="E4" s="285"/>
      <c r="F4" s="285"/>
      <c r="G4" s="285"/>
      <c r="H4" s="285"/>
      <c r="I4" s="285"/>
      <c r="J4" s="285"/>
      <c r="K4" s="105"/>
      <c r="L4" s="137" t="s">
        <v>73</v>
      </c>
      <c r="N4" s="138">
        <v>0.1</v>
      </c>
      <c r="O4" s="1"/>
      <c r="P4" s="293" t="s">
        <v>75</v>
      </c>
      <c r="Q4" s="293"/>
      <c r="R4" s="293"/>
      <c r="S4" s="45"/>
      <c r="T4" s="45">
        <v>0</v>
      </c>
      <c r="V4" s="137" t="s">
        <v>73</v>
      </c>
      <c r="X4" s="138">
        <v>1.4999999999999999E-2</v>
      </c>
    </row>
    <row r="5" spans="1:39" ht="6.75" customHeight="1" x14ac:dyDescent="0.25">
      <c r="A5" s="1"/>
      <c r="B5" s="8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39" ht="58.9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5</v>
      </c>
      <c r="I6" s="14"/>
      <c r="J6" s="16" t="s">
        <v>6</v>
      </c>
      <c r="K6" s="12"/>
      <c r="L6" s="16" t="s">
        <v>7</v>
      </c>
      <c r="M6" s="14"/>
      <c r="N6" s="17" t="s">
        <v>8</v>
      </c>
      <c r="O6" s="12"/>
      <c r="P6" s="58" t="s">
        <v>4</v>
      </c>
      <c r="Q6" s="14"/>
      <c r="R6" s="58" t="s">
        <v>5</v>
      </c>
      <c r="S6" s="14"/>
      <c r="T6" s="58" t="s">
        <v>6</v>
      </c>
      <c r="U6" s="12"/>
      <c r="V6" s="58" t="s">
        <v>7</v>
      </c>
      <c r="W6" s="14"/>
      <c r="X6" s="59" t="s">
        <v>8</v>
      </c>
      <c r="Z6" s="59" t="s">
        <v>108</v>
      </c>
      <c r="AA6" s="89"/>
      <c r="AB6" s="90"/>
      <c r="AC6" s="91"/>
      <c r="AD6" s="92"/>
      <c r="AE6" s="93"/>
      <c r="AF6" s="94"/>
      <c r="AG6" s="93"/>
      <c r="AH6" s="94"/>
      <c r="AI6" s="93"/>
      <c r="AJ6" s="95"/>
      <c r="AK6" s="93"/>
      <c r="AL6" s="94"/>
      <c r="AM6" s="96"/>
    </row>
    <row r="7" spans="1:39" s="21" customFormat="1" ht="3.75" customHeight="1" x14ac:dyDescent="0.25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  <c r="Y7"/>
    </row>
    <row r="8" spans="1:39" ht="15.95" customHeight="1" x14ac:dyDescent="0.25">
      <c r="A8" s="1"/>
      <c r="B8" s="22">
        <v>1100</v>
      </c>
      <c r="C8" s="9"/>
      <c r="D8" s="64" t="s">
        <v>9</v>
      </c>
      <c r="E8" s="1"/>
      <c r="F8" s="24">
        <f>J8/(1-$N$4)</f>
        <v>436.66666666666663</v>
      </c>
      <c r="G8" s="25"/>
      <c r="H8" s="24">
        <f>F8*$N$4</f>
        <v>43.666666666666664</v>
      </c>
      <c r="I8" s="25"/>
      <c r="J8" s="24">
        <v>393</v>
      </c>
      <c r="K8" s="26"/>
      <c r="L8" s="24">
        <f t="shared" ref="L8:L17" si="0">F8*6</f>
        <v>2620</v>
      </c>
      <c r="M8" s="25"/>
      <c r="N8" s="24">
        <f t="shared" ref="N8:N17" si="1">J8*6</f>
        <v>2358</v>
      </c>
      <c r="O8" s="1"/>
      <c r="P8" s="54">
        <f>T8/(1-$X$4)</f>
        <v>398.98477157360406</v>
      </c>
      <c r="Q8" s="55"/>
      <c r="R8" s="56">
        <f>P8*$X$4</f>
        <v>5.9847715736040605</v>
      </c>
      <c r="S8" s="55"/>
      <c r="T8" s="57">
        <f t="shared" ref="T8:T52" si="2">IFERROR(ROUNDUP(J8+(J8*$T$4),0),0)</f>
        <v>393</v>
      </c>
      <c r="U8" s="55"/>
      <c r="V8" s="57">
        <f t="shared" ref="V8:V20" si="3">P8*6</f>
        <v>2393.9086294416243</v>
      </c>
      <c r="W8" s="55"/>
      <c r="X8" s="57">
        <f t="shared" ref="X8:X20" si="4">T8*6</f>
        <v>2358</v>
      </c>
      <c r="Z8" s="204"/>
      <c r="AA8" s="7" t="str">
        <f>B8&amp;D8&amp;F8&amp;H8&amp;J8&amp;L8&amp;N8</f>
        <v>1100Administração (B)436,66666666666743,666666666666739326202358</v>
      </c>
      <c r="AB8" s="101" t="s">
        <v>391</v>
      </c>
      <c r="AC8" s="102" t="b">
        <f>AA8=AB8</f>
        <v>1</v>
      </c>
      <c r="AD8" s="152">
        <f t="shared" ref="AD8:AD52" si="5">IFERROR(P8/F8-1,0)</f>
        <v>-8.6294416243654748E-2</v>
      </c>
      <c r="AG8" s="61"/>
      <c r="AI8" s="61"/>
      <c r="AJ8" s="61"/>
    </row>
    <row r="9" spans="1:39" ht="15.95" customHeight="1" x14ac:dyDescent="0.25">
      <c r="A9" s="1"/>
      <c r="B9" s="22">
        <v>1124</v>
      </c>
      <c r="C9" s="9"/>
      <c r="D9" s="64" t="s">
        <v>10</v>
      </c>
      <c r="E9" s="1"/>
      <c r="F9" s="24">
        <f>J9/(1-$N$4)</f>
        <v>377.77777777777777</v>
      </c>
      <c r="G9" s="25"/>
      <c r="H9" s="24">
        <f>F9*$N$4</f>
        <v>37.777777777777779</v>
      </c>
      <c r="I9" s="25"/>
      <c r="J9" s="24">
        <v>340</v>
      </c>
      <c r="K9" s="26"/>
      <c r="L9" s="24">
        <f t="shared" si="0"/>
        <v>2266.6666666666665</v>
      </c>
      <c r="M9" s="25"/>
      <c r="N9" s="24">
        <f t="shared" si="1"/>
        <v>2040</v>
      </c>
      <c r="O9" s="1"/>
      <c r="P9" s="54">
        <f>T9/(1-$X$4)</f>
        <v>345.17766497461929</v>
      </c>
      <c r="Q9" s="55"/>
      <c r="R9" s="56">
        <f>P9*$X$4</f>
        <v>5.1776649746192893</v>
      </c>
      <c r="S9" s="55"/>
      <c r="T9" s="57">
        <f t="shared" si="2"/>
        <v>340</v>
      </c>
      <c r="U9" s="55"/>
      <c r="V9" s="57">
        <f t="shared" si="3"/>
        <v>2071.0659898477156</v>
      </c>
      <c r="W9" s="55"/>
      <c r="X9" s="57">
        <f t="shared" si="4"/>
        <v>2040</v>
      </c>
      <c r="Z9" s="204"/>
      <c r="AA9" s="7" t="str">
        <f>B9&amp;D9&amp;F9&amp;H9&amp;J9&amp;L9&amp;N9</f>
        <v>1124Análise e Desenvolvimento de Sistemas (T)377,77777777777837,77777777777783402266,666666666672040</v>
      </c>
      <c r="AB9" s="101" t="s">
        <v>392</v>
      </c>
      <c r="AC9" s="102" t="b">
        <f>AA9=AB9</f>
        <v>1</v>
      </c>
      <c r="AD9" s="152">
        <f t="shared" si="5"/>
        <v>-8.6294416243654859E-2</v>
      </c>
      <c r="AG9" s="61"/>
      <c r="AI9" s="61"/>
      <c r="AJ9" s="61"/>
    </row>
    <row r="10" spans="1:39" ht="15.95" customHeight="1" x14ac:dyDescent="0.25">
      <c r="A10" s="1"/>
      <c r="B10" s="22">
        <v>1133</v>
      </c>
      <c r="C10" s="9"/>
      <c r="D10" s="141" t="s">
        <v>110</v>
      </c>
      <c r="E10" s="1"/>
      <c r="F10" s="24" t="s">
        <v>82</v>
      </c>
      <c r="G10" s="25"/>
      <c r="H10" s="24"/>
      <c r="I10" s="25"/>
      <c r="J10" s="24"/>
      <c r="K10" s="26"/>
      <c r="L10" s="24"/>
      <c r="M10" s="25"/>
      <c r="N10" s="24"/>
      <c r="O10" s="1"/>
      <c r="P10" s="144">
        <f t="shared" ref="P10" si="6">T10/(1-$X$4)</f>
        <v>340.10152284263961</v>
      </c>
      <c r="Q10" s="145"/>
      <c r="R10" s="146">
        <f t="shared" ref="R10" si="7">P10*$X$4</f>
        <v>5.1015228426395938</v>
      </c>
      <c r="S10" s="145"/>
      <c r="T10" s="147">
        <v>335</v>
      </c>
      <c r="U10" s="145"/>
      <c r="V10" s="147">
        <f t="shared" si="3"/>
        <v>2040.6091370558377</v>
      </c>
      <c r="W10" s="145"/>
      <c r="X10" s="147">
        <f t="shared" si="4"/>
        <v>2010</v>
      </c>
      <c r="Z10" s="204"/>
      <c r="AC10" s="102" t="b">
        <f t="shared" ref="AC10" si="8">AA10=AB10</f>
        <v>1</v>
      </c>
      <c r="AD10" s="152">
        <f t="shared" si="5"/>
        <v>0</v>
      </c>
      <c r="AG10" s="61"/>
      <c r="AI10" s="61"/>
      <c r="AJ10" s="61"/>
    </row>
    <row r="11" spans="1:39" ht="15.95" customHeight="1" x14ac:dyDescent="0.25">
      <c r="A11" s="1"/>
      <c r="B11" s="22">
        <v>2007</v>
      </c>
      <c r="C11" s="9"/>
      <c r="D11" s="139" t="s">
        <v>76</v>
      </c>
      <c r="E11" s="1"/>
      <c r="F11" s="24" t="s">
        <v>82</v>
      </c>
      <c r="G11" s="25"/>
      <c r="H11" s="24"/>
      <c r="I11" s="25"/>
      <c r="J11" s="24"/>
      <c r="K11" s="26"/>
      <c r="L11" s="24"/>
      <c r="M11" s="25"/>
      <c r="N11" s="24"/>
      <c r="O11" s="1"/>
      <c r="P11" s="148">
        <f>T11/(1-$X$4)</f>
        <v>322.84263959390864</v>
      </c>
      <c r="Q11" s="149"/>
      <c r="R11" s="150">
        <f>P11*$X$4</f>
        <v>4.8426395939086291</v>
      </c>
      <c r="S11" s="149"/>
      <c r="T11" s="151">
        <v>318</v>
      </c>
      <c r="U11" s="149"/>
      <c r="V11" s="151">
        <f t="shared" ref="V11" si="9">P11*6</f>
        <v>1937.0558375634519</v>
      </c>
      <c r="W11" s="149"/>
      <c r="X11" s="151">
        <f t="shared" ref="X11" si="10">T11*6</f>
        <v>1908</v>
      </c>
      <c r="Z11" s="204"/>
      <c r="AC11" s="102" t="b">
        <f t="shared" ref="AC11:AC52" si="11">AA11=AB11</f>
        <v>1</v>
      </c>
      <c r="AD11" s="152">
        <f t="shared" si="5"/>
        <v>0</v>
      </c>
      <c r="AG11" s="61"/>
      <c r="AI11" s="61"/>
      <c r="AJ11" s="61"/>
    </row>
    <row r="12" spans="1:39" ht="15.95" customHeight="1" x14ac:dyDescent="0.25">
      <c r="A12" s="1"/>
      <c r="B12" s="179">
        <v>1116</v>
      </c>
      <c r="C12" s="9"/>
      <c r="D12" s="178" t="s">
        <v>11</v>
      </c>
      <c r="E12" s="1"/>
      <c r="F12" s="180">
        <f>J12/(1-$N$4)</f>
        <v>436.66666666666663</v>
      </c>
      <c r="G12" s="25"/>
      <c r="H12" s="180">
        <f>F12*$N$4</f>
        <v>43.666666666666664</v>
      </c>
      <c r="I12" s="25"/>
      <c r="J12" s="180">
        <v>393</v>
      </c>
      <c r="K12" s="26"/>
      <c r="L12" s="180">
        <f t="shared" si="0"/>
        <v>2620</v>
      </c>
      <c r="M12" s="25"/>
      <c r="N12" s="180">
        <f t="shared" si="1"/>
        <v>2358</v>
      </c>
      <c r="O12" s="1"/>
      <c r="P12" s="183">
        <f>T12/(1-$X$4)</f>
        <v>398.98477157360406</v>
      </c>
      <c r="Q12" s="55"/>
      <c r="R12" s="184">
        <f>P12*$X$4</f>
        <v>5.9847715736040605</v>
      </c>
      <c r="S12" s="55"/>
      <c r="T12" s="185">
        <f t="shared" si="2"/>
        <v>393</v>
      </c>
      <c r="U12" s="55"/>
      <c r="V12" s="185">
        <f t="shared" si="3"/>
        <v>2393.9086294416243</v>
      </c>
      <c r="W12" s="55"/>
      <c r="X12" s="185">
        <f t="shared" si="4"/>
        <v>2358</v>
      </c>
      <c r="Z12" s="207" t="s">
        <v>105</v>
      </c>
      <c r="AA12" s="7" t="str">
        <f>B12&amp;D12&amp;F12&amp;H12&amp;J12&amp;L12&amp;N12</f>
        <v>1116Ciências Contábeis (B)436,66666666666743,666666666666739326202358</v>
      </c>
      <c r="AB12" s="101" t="s">
        <v>393</v>
      </c>
      <c r="AC12" s="102" t="b">
        <f t="shared" si="11"/>
        <v>1</v>
      </c>
      <c r="AD12" s="152">
        <f t="shared" si="5"/>
        <v>-8.6294416243654748E-2</v>
      </c>
      <c r="AG12" s="61"/>
      <c r="AI12" s="61"/>
      <c r="AJ12" s="61"/>
    </row>
    <row r="13" spans="1:39" ht="15.95" customHeight="1" x14ac:dyDescent="0.25">
      <c r="A13" s="1"/>
      <c r="B13" s="186">
        <v>1116</v>
      </c>
      <c r="C13" s="9"/>
      <c r="D13" s="141" t="s">
        <v>98</v>
      </c>
      <c r="E13" s="1"/>
      <c r="F13" s="24" t="s">
        <v>82</v>
      </c>
      <c r="G13" s="25"/>
      <c r="H13" s="24"/>
      <c r="I13" s="25"/>
      <c r="J13" s="24"/>
      <c r="K13" s="26"/>
      <c r="L13" s="24"/>
      <c r="M13" s="25"/>
      <c r="N13" s="24"/>
      <c r="O13" s="1"/>
      <c r="P13" s="157">
        <f>T13/(1-$X$4)</f>
        <v>359.39086294416245</v>
      </c>
      <c r="Q13" s="158"/>
      <c r="R13" s="159">
        <f>P13*$X$4</f>
        <v>5.3908629441624365</v>
      </c>
      <c r="S13" s="158"/>
      <c r="T13" s="160">
        <f>ROUND(T12*90%,0)</f>
        <v>354</v>
      </c>
      <c r="U13" s="158"/>
      <c r="V13" s="160">
        <f t="shared" ref="V13" si="12">P13*6</f>
        <v>2156.3451776649745</v>
      </c>
      <c r="W13" s="158"/>
      <c r="X13" s="160">
        <f t="shared" ref="X13" si="13">T13*6</f>
        <v>2124</v>
      </c>
      <c r="Z13" s="204"/>
      <c r="AC13" s="102" t="b">
        <f t="shared" si="11"/>
        <v>1</v>
      </c>
      <c r="AD13" s="152">
        <f t="shared" si="5"/>
        <v>0</v>
      </c>
      <c r="AG13" s="61"/>
      <c r="AI13" s="61"/>
      <c r="AJ13" s="61"/>
    </row>
    <row r="14" spans="1:39" ht="15.95" customHeight="1" x14ac:dyDescent="0.25">
      <c r="A14" s="1"/>
      <c r="B14" s="197">
        <v>1107</v>
      </c>
      <c r="C14" s="9"/>
      <c r="D14" s="140" t="s">
        <v>12</v>
      </c>
      <c r="E14" s="1"/>
      <c r="F14" s="181">
        <f>J14/(1-$N$4)</f>
        <v>395.55555555555554</v>
      </c>
      <c r="G14" s="25"/>
      <c r="H14" s="181">
        <f>F14*$N$4</f>
        <v>39.555555555555557</v>
      </c>
      <c r="I14" s="25"/>
      <c r="J14" s="181">
        <v>356</v>
      </c>
      <c r="K14" s="26"/>
      <c r="L14" s="181">
        <f t="shared" si="0"/>
        <v>2373.333333333333</v>
      </c>
      <c r="M14" s="25"/>
      <c r="N14" s="181">
        <f t="shared" si="1"/>
        <v>2136</v>
      </c>
      <c r="O14" s="1"/>
      <c r="P14" s="153">
        <f t="shared" ref="P14:P52" si="14">T14/(1-$X$4)</f>
        <v>361.42131979695432</v>
      </c>
      <c r="Q14" s="154"/>
      <c r="R14" s="155">
        <f t="shared" ref="R14:R52" si="15">P14*$X$4</f>
        <v>5.4213197969543145</v>
      </c>
      <c r="S14" s="154"/>
      <c r="T14" s="156">
        <f t="shared" si="2"/>
        <v>356</v>
      </c>
      <c r="U14" s="154"/>
      <c r="V14" s="156">
        <f t="shared" si="3"/>
        <v>2168.5279187817259</v>
      </c>
      <c r="W14" s="154"/>
      <c r="X14" s="156">
        <f t="shared" si="4"/>
        <v>2136</v>
      </c>
      <c r="Z14" s="206" t="s">
        <v>107</v>
      </c>
      <c r="AA14" s="7" t="str">
        <f>B14&amp;D14&amp;F14&amp;H14&amp;J14&amp;L14&amp;N14</f>
        <v>1107Ciências Sociais (L)395,55555555555639,55555555555563562373,333333333332136</v>
      </c>
      <c r="AB14" s="101" t="s">
        <v>394</v>
      </c>
      <c r="AC14" s="102" t="b">
        <f t="shared" si="11"/>
        <v>1</v>
      </c>
      <c r="AD14" s="152">
        <f t="shared" si="5"/>
        <v>-8.6294416243654748E-2</v>
      </c>
      <c r="AG14" s="61"/>
      <c r="AI14" s="61"/>
      <c r="AJ14" s="61"/>
    </row>
    <row r="15" spans="1:39" ht="15.95" customHeight="1" x14ac:dyDescent="0.25">
      <c r="A15" s="1"/>
      <c r="B15" s="22">
        <v>2008</v>
      </c>
      <c r="C15" s="9"/>
      <c r="D15" s="139" t="s">
        <v>77</v>
      </c>
      <c r="E15" s="1"/>
      <c r="F15" s="24" t="s">
        <v>82</v>
      </c>
      <c r="G15" s="25"/>
      <c r="H15" s="24"/>
      <c r="I15" s="25"/>
      <c r="J15" s="24"/>
      <c r="K15" s="26"/>
      <c r="L15" s="24"/>
      <c r="M15" s="25"/>
      <c r="N15" s="24"/>
      <c r="O15" s="1"/>
      <c r="P15" s="148">
        <f t="shared" si="14"/>
        <v>322.84263959390864</v>
      </c>
      <c r="Q15" s="149"/>
      <c r="R15" s="150">
        <f t="shared" si="15"/>
        <v>4.8426395939086291</v>
      </c>
      <c r="S15" s="149"/>
      <c r="T15" s="151">
        <v>318</v>
      </c>
      <c r="U15" s="149"/>
      <c r="V15" s="151">
        <f t="shared" si="3"/>
        <v>1937.0558375634519</v>
      </c>
      <c r="W15" s="149"/>
      <c r="X15" s="151">
        <f t="shared" si="4"/>
        <v>1908</v>
      </c>
      <c r="Z15" s="204"/>
      <c r="AC15" s="102" t="b">
        <f t="shared" si="11"/>
        <v>1</v>
      </c>
      <c r="AD15" s="152">
        <f t="shared" si="5"/>
        <v>0</v>
      </c>
      <c r="AG15" s="61"/>
      <c r="AI15" s="61"/>
      <c r="AJ15" s="61"/>
    </row>
    <row r="16" spans="1:39" ht="15.95" customHeight="1" x14ac:dyDescent="0.25">
      <c r="A16" s="1"/>
      <c r="B16" s="220">
        <v>1130</v>
      </c>
      <c r="C16" s="214"/>
      <c r="D16" s="215" t="s">
        <v>83</v>
      </c>
      <c r="E16" s="1"/>
      <c r="F16" s="24" t="s">
        <v>82</v>
      </c>
      <c r="G16" s="25"/>
      <c r="H16" s="24"/>
      <c r="I16" s="25"/>
      <c r="J16" s="24"/>
      <c r="K16" s="26"/>
      <c r="L16" s="24"/>
      <c r="M16" s="25"/>
      <c r="N16" s="24"/>
      <c r="O16" s="1"/>
      <c r="P16" s="221">
        <f t="shared" si="14"/>
        <v>652.79187817258889</v>
      </c>
      <c r="Q16" s="222"/>
      <c r="R16" s="223">
        <f t="shared" si="15"/>
        <v>9.7918781725888326</v>
      </c>
      <c r="S16" s="222"/>
      <c r="T16" s="224">
        <v>643</v>
      </c>
      <c r="U16" s="222"/>
      <c r="V16" s="224">
        <f t="shared" ref="V16" si="16">P16*6</f>
        <v>3916.7512690355334</v>
      </c>
      <c r="W16" s="222"/>
      <c r="X16" s="224">
        <f t="shared" ref="X16" si="17">T16*6</f>
        <v>3858</v>
      </c>
      <c r="Z16" s="204" t="s">
        <v>106</v>
      </c>
      <c r="AC16" s="102" t="b">
        <f t="shared" si="11"/>
        <v>1</v>
      </c>
      <c r="AD16" s="152">
        <f t="shared" si="5"/>
        <v>0</v>
      </c>
      <c r="AG16" s="61"/>
      <c r="AI16" s="61"/>
      <c r="AJ16" s="61"/>
    </row>
    <row r="17" spans="1:36" ht="15.95" customHeight="1" x14ac:dyDescent="0.25">
      <c r="A17" s="1"/>
      <c r="B17" s="197">
        <v>1109</v>
      </c>
      <c r="C17" s="9"/>
      <c r="D17" s="140" t="s">
        <v>13</v>
      </c>
      <c r="E17" s="1"/>
      <c r="F17" s="181">
        <f>J17/(1-$N$4)</f>
        <v>395.55555555555554</v>
      </c>
      <c r="G17" s="25"/>
      <c r="H17" s="181">
        <f>F17*$N$4</f>
        <v>39.555555555555557</v>
      </c>
      <c r="I17" s="25"/>
      <c r="J17" s="181">
        <v>356</v>
      </c>
      <c r="K17" s="26"/>
      <c r="L17" s="181">
        <f t="shared" si="0"/>
        <v>2373.333333333333</v>
      </c>
      <c r="M17" s="25"/>
      <c r="N17" s="181">
        <f t="shared" si="1"/>
        <v>2136</v>
      </c>
      <c r="O17" s="1"/>
      <c r="P17" s="153">
        <f t="shared" si="14"/>
        <v>361.42131979695432</v>
      </c>
      <c r="Q17" s="154"/>
      <c r="R17" s="155">
        <f t="shared" si="15"/>
        <v>5.4213197969543145</v>
      </c>
      <c r="S17" s="154"/>
      <c r="T17" s="156">
        <f t="shared" si="2"/>
        <v>356</v>
      </c>
      <c r="U17" s="154"/>
      <c r="V17" s="156">
        <f t="shared" si="3"/>
        <v>2168.5279187817259</v>
      </c>
      <c r="W17" s="154"/>
      <c r="X17" s="156">
        <f t="shared" si="4"/>
        <v>2136</v>
      </c>
      <c r="Z17" s="206" t="s">
        <v>107</v>
      </c>
      <c r="AA17" s="7" t="str">
        <f>B17&amp;D17&amp;F17&amp;H17&amp;J17&amp;L17&amp;N17</f>
        <v>1109Filosofia (L)395,55555555555639,55555555555563562373,333333333332136</v>
      </c>
      <c r="AB17" s="101" t="s">
        <v>395</v>
      </c>
      <c r="AC17" s="102" t="b">
        <f t="shared" si="11"/>
        <v>1</v>
      </c>
      <c r="AD17" s="152">
        <f t="shared" si="5"/>
        <v>-8.6294416243654748E-2</v>
      </c>
      <c r="AG17" s="61"/>
      <c r="AI17" s="61"/>
      <c r="AJ17" s="61"/>
    </row>
    <row r="18" spans="1:36" ht="15.95" customHeight="1" x14ac:dyDescent="0.25">
      <c r="A18" s="1"/>
      <c r="B18" s="22">
        <v>1112</v>
      </c>
      <c r="C18" s="9"/>
      <c r="D18" s="64" t="s">
        <v>14</v>
      </c>
      <c r="E18" s="1"/>
      <c r="F18" s="24">
        <f>J18/(1-$N$4)</f>
        <v>377.77777777777777</v>
      </c>
      <c r="G18" s="25"/>
      <c r="H18" s="24">
        <f>F18*$N$4</f>
        <v>37.777777777777779</v>
      </c>
      <c r="I18" s="25"/>
      <c r="J18" s="24">
        <v>340</v>
      </c>
      <c r="K18" s="26"/>
      <c r="L18" s="24">
        <f t="shared" ref="L18:L19" si="18">F18*6</f>
        <v>2266.6666666666665</v>
      </c>
      <c r="M18" s="25"/>
      <c r="N18" s="24">
        <f t="shared" ref="N18:N19" si="19">J18*6</f>
        <v>2040</v>
      </c>
      <c r="O18" s="1"/>
      <c r="P18" s="54">
        <f t="shared" si="14"/>
        <v>345.17766497461929</v>
      </c>
      <c r="Q18" s="55"/>
      <c r="R18" s="56">
        <f t="shared" si="15"/>
        <v>5.1776649746192893</v>
      </c>
      <c r="S18" s="55"/>
      <c r="T18" s="57">
        <f t="shared" si="2"/>
        <v>340</v>
      </c>
      <c r="U18" s="55"/>
      <c r="V18" s="57">
        <f t="shared" si="3"/>
        <v>2071.0659898477156</v>
      </c>
      <c r="W18" s="55"/>
      <c r="X18" s="57">
        <f t="shared" si="4"/>
        <v>2040</v>
      </c>
      <c r="Z18" s="204"/>
      <c r="AA18" s="7" t="str">
        <f>B18&amp;D18&amp;F18&amp;H18&amp;J18&amp;L18&amp;N18</f>
        <v>1112Gestão Ambiental (T)377,77777777777837,77777777777783402266,666666666672040</v>
      </c>
      <c r="AB18" s="101" t="s">
        <v>396</v>
      </c>
      <c r="AC18" s="102" t="b">
        <f t="shared" si="11"/>
        <v>1</v>
      </c>
      <c r="AD18" s="152">
        <f t="shared" si="5"/>
        <v>-8.6294416243654859E-2</v>
      </c>
      <c r="AG18" s="61"/>
      <c r="AI18" s="61"/>
      <c r="AJ18" s="61"/>
    </row>
    <row r="19" spans="1:36" ht="15.95" customHeight="1" x14ac:dyDescent="0.25">
      <c r="A19" s="1"/>
      <c r="B19" s="179">
        <v>1117</v>
      </c>
      <c r="C19" s="9"/>
      <c r="D19" s="178" t="s">
        <v>91</v>
      </c>
      <c r="E19" s="1"/>
      <c r="F19" s="180">
        <f>J19/(1-$N$4)</f>
        <v>377.77777777777777</v>
      </c>
      <c r="G19" s="25"/>
      <c r="H19" s="180">
        <f>F19*$N$4</f>
        <v>37.777777777777779</v>
      </c>
      <c r="I19" s="25"/>
      <c r="J19" s="180">
        <v>340</v>
      </c>
      <c r="K19" s="26"/>
      <c r="L19" s="180">
        <f t="shared" si="18"/>
        <v>2266.6666666666665</v>
      </c>
      <c r="M19" s="25"/>
      <c r="N19" s="180">
        <f t="shared" si="19"/>
        <v>2040</v>
      </c>
      <c r="O19" s="1"/>
      <c r="P19" s="183">
        <f t="shared" si="14"/>
        <v>345.17766497461929</v>
      </c>
      <c r="Q19" s="55"/>
      <c r="R19" s="184">
        <f t="shared" si="15"/>
        <v>5.1776649746192893</v>
      </c>
      <c r="S19" s="55"/>
      <c r="T19" s="185">
        <f t="shared" si="2"/>
        <v>340</v>
      </c>
      <c r="U19" s="55"/>
      <c r="V19" s="185">
        <f t="shared" si="3"/>
        <v>2071.0659898477156</v>
      </c>
      <c r="W19" s="55"/>
      <c r="X19" s="185">
        <f t="shared" si="4"/>
        <v>2040</v>
      </c>
      <c r="Z19" s="207" t="s">
        <v>105</v>
      </c>
      <c r="AA19" s="7" t="str">
        <f>B19&amp;D19&amp;F19&amp;H19&amp;J19&amp;L19&amp;N19</f>
        <v>1117Gestão Comercial (T) (Online)377,77777777777837,77777777777783402266,666666666672040</v>
      </c>
      <c r="AB19" s="101" t="s">
        <v>397</v>
      </c>
      <c r="AC19" s="102" t="b">
        <f t="shared" si="11"/>
        <v>0</v>
      </c>
      <c r="AD19" s="152">
        <f t="shared" si="5"/>
        <v>-8.6294416243654859E-2</v>
      </c>
      <c r="AG19" s="61"/>
      <c r="AI19" s="61"/>
      <c r="AJ19" s="61"/>
    </row>
    <row r="20" spans="1:36" ht="15.95" customHeight="1" x14ac:dyDescent="0.25">
      <c r="A20" s="1"/>
      <c r="B20" s="186">
        <v>1117</v>
      </c>
      <c r="C20" s="9"/>
      <c r="D20" s="141" t="s">
        <v>109</v>
      </c>
      <c r="E20" s="1"/>
      <c r="F20" s="24" t="s">
        <v>82</v>
      </c>
      <c r="G20" s="25"/>
      <c r="H20" s="24"/>
      <c r="I20" s="25"/>
      <c r="J20" s="24"/>
      <c r="K20" s="26"/>
      <c r="L20" s="24"/>
      <c r="M20" s="25"/>
      <c r="N20" s="24"/>
      <c r="O20" s="1"/>
      <c r="P20" s="144">
        <f t="shared" si="14"/>
        <v>340.10152284263961</v>
      </c>
      <c r="Q20" s="145"/>
      <c r="R20" s="146">
        <f t="shared" si="15"/>
        <v>5.1015228426395938</v>
      </c>
      <c r="S20" s="145"/>
      <c r="T20" s="147">
        <v>335</v>
      </c>
      <c r="U20" s="145"/>
      <c r="V20" s="147">
        <f t="shared" si="3"/>
        <v>2040.6091370558377</v>
      </c>
      <c r="W20" s="145"/>
      <c r="X20" s="147">
        <f t="shared" si="4"/>
        <v>2010</v>
      </c>
      <c r="Z20" s="204"/>
      <c r="AC20" s="102" t="b">
        <f t="shared" si="11"/>
        <v>1</v>
      </c>
      <c r="AD20" s="152">
        <f t="shared" si="5"/>
        <v>0</v>
      </c>
      <c r="AG20" s="61"/>
      <c r="AI20" s="61"/>
      <c r="AJ20" s="61"/>
    </row>
    <row r="21" spans="1:36" ht="15.95" customHeight="1" x14ac:dyDescent="0.25">
      <c r="A21" s="1"/>
      <c r="B21" s="216">
        <v>1129</v>
      </c>
      <c r="C21" s="9"/>
      <c r="D21" s="199" t="s">
        <v>162</v>
      </c>
      <c r="E21" s="1"/>
      <c r="F21" s="225">
        <f>J21/(1-$N$4)</f>
        <v>377.77777777777777</v>
      </c>
      <c r="G21" s="25"/>
      <c r="H21" s="225">
        <f>F21*$N$4</f>
        <v>37.777777777777779</v>
      </c>
      <c r="I21" s="25"/>
      <c r="J21" s="225">
        <v>340</v>
      </c>
      <c r="K21" s="26"/>
      <c r="L21" s="225">
        <f t="shared" ref="L21" si="20">F21*6</f>
        <v>2266.6666666666665</v>
      </c>
      <c r="M21" s="25"/>
      <c r="N21" s="225">
        <f t="shared" ref="N21" si="21">J21*6</f>
        <v>2040</v>
      </c>
      <c r="O21" s="1"/>
      <c r="P21" s="200">
        <f t="shared" si="14"/>
        <v>340.10152284263961</v>
      </c>
      <c r="Q21" s="145"/>
      <c r="R21" s="202">
        <f t="shared" si="15"/>
        <v>5.1015228426395938</v>
      </c>
      <c r="S21" s="145"/>
      <c r="T21" s="203">
        <f>T27</f>
        <v>335</v>
      </c>
      <c r="U21" s="145"/>
      <c r="V21" s="203">
        <f t="shared" ref="V21" si="22">P21*6</f>
        <v>2040.6091370558377</v>
      </c>
      <c r="W21" s="145"/>
      <c r="X21" s="203">
        <f t="shared" ref="X21" si="23">T21*6</f>
        <v>2010</v>
      </c>
      <c r="Z21" s="204"/>
      <c r="AA21" s="7" t="str">
        <f>B21&amp;D21&amp;F21&amp;H21&amp;J21&amp;L21&amp;N21</f>
        <v>1129Gestão Hospitalar (T) (Online)377,77777777777837,77777777777783402266,666666666672040</v>
      </c>
      <c r="AB21" s="7" t="s">
        <v>398</v>
      </c>
      <c r="AC21" s="102" t="b">
        <f t="shared" si="11"/>
        <v>0</v>
      </c>
      <c r="AD21" s="152">
        <f t="shared" si="5"/>
        <v>-9.9731263063601028E-2</v>
      </c>
      <c r="AG21" s="61"/>
      <c r="AI21" s="61"/>
      <c r="AJ21" s="61"/>
    </row>
    <row r="22" spans="1:36" ht="15.95" customHeight="1" x14ac:dyDescent="0.25">
      <c r="A22" s="1"/>
      <c r="B22" s="179">
        <v>1120</v>
      </c>
      <c r="C22" s="9"/>
      <c r="D22" s="178" t="s">
        <v>43</v>
      </c>
      <c r="E22" s="1"/>
      <c r="F22" s="180">
        <f>J22/(1-$N$4)</f>
        <v>377.77777777777777</v>
      </c>
      <c r="G22" s="25"/>
      <c r="H22" s="180">
        <f>F22*$N$4</f>
        <v>37.777777777777779</v>
      </c>
      <c r="I22" s="25"/>
      <c r="J22" s="180">
        <v>340</v>
      </c>
      <c r="K22" s="26"/>
      <c r="L22" s="180">
        <f t="shared" ref="L22:L52" si="24">F22*6</f>
        <v>2266.6666666666665</v>
      </c>
      <c r="M22" s="25"/>
      <c r="N22" s="180">
        <f t="shared" ref="N22:N52" si="25">J22*6</f>
        <v>2040</v>
      </c>
      <c r="O22" s="1"/>
      <c r="P22" s="183">
        <f t="shared" si="14"/>
        <v>345.17766497461929</v>
      </c>
      <c r="Q22" s="55"/>
      <c r="R22" s="184">
        <f t="shared" si="15"/>
        <v>5.1776649746192893</v>
      </c>
      <c r="S22" s="55"/>
      <c r="T22" s="185">
        <f t="shared" si="2"/>
        <v>340</v>
      </c>
      <c r="U22" s="55"/>
      <c r="V22" s="185">
        <f t="shared" ref="V22:V52" si="26">P22*6</f>
        <v>2071.0659898477156</v>
      </c>
      <c r="W22" s="55"/>
      <c r="X22" s="185">
        <f t="shared" ref="X22:X52" si="27">T22*6</f>
        <v>2040</v>
      </c>
      <c r="Z22" s="207" t="s">
        <v>105</v>
      </c>
      <c r="AA22" s="7" t="str">
        <f>B22&amp;D22&amp;F22&amp;H22&amp;J22&amp;L22&amp;N22</f>
        <v>1120Gestão Portuária (T)377,77777777777837,77777777777783402266,666666666672040</v>
      </c>
      <c r="AB22" s="101" t="s">
        <v>399</v>
      </c>
      <c r="AC22" s="102" t="b">
        <f t="shared" si="11"/>
        <v>1</v>
      </c>
      <c r="AD22" s="152">
        <f t="shared" si="5"/>
        <v>-8.6294416243654859E-2</v>
      </c>
      <c r="AG22" s="61"/>
      <c r="AI22" s="61"/>
      <c r="AJ22" s="61"/>
    </row>
    <row r="23" spans="1:36" ht="15.95" customHeight="1" x14ac:dyDescent="0.25">
      <c r="A23" s="1"/>
      <c r="B23" s="186">
        <v>1120</v>
      </c>
      <c r="C23" s="9"/>
      <c r="D23" s="141" t="s">
        <v>92</v>
      </c>
      <c r="E23" s="1"/>
      <c r="F23" s="24" t="s">
        <v>82</v>
      </c>
      <c r="G23" s="25"/>
      <c r="H23" s="24"/>
      <c r="I23" s="25"/>
      <c r="J23" s="24"/>
      <c r="K23" s="26"/>
      <c r="L23" s="24"/>
      <c r="M23" s="25"/>
      <c r="N23" s="24"/>
      <c r="O23" s="1"/>
      <c r="P23" s="144">
        <f t="shared" si="14"/>
        <v>340.10152284263961</v>
      </c>
      <c r="Q23" s="145"/>
      <c r="R23" s="146">
        <f t="shared" si="15"/>
        <v>5.1015228426395938</v>
      </c>
      <c r="S23" s="145"/>
      <c r="T23" s="147">
        <v>335</v>
      </c>
      <c r="U23" s="145"/>
      <c r="V23" s="147">
        <f t="shared" si="26"/>
        <v>2040.6091370558377</v>
      </c>
      <c r="W23" s="145"/>
      <c r="X23" s="147">
        <f t="shared" si="27"/>
        <v>2010</v>
      </c>
      <c r="Z23" s="204"/>
      <c r="AC23" s="102" t="b">
        <f t="shared" si="11"/>
        <v>1</v>
      </c>
      <c r="AD23" s="152">
        <f t="shared" si="5"/>
        <v>0</v>
      </c>
      <c r="AG23" s="61"/>
      <c r="AI23" s="61"/>
      <c r="AJ23" s="61"/>
    </row>
    <row r="24" spans="1:36" ht="15.95" customHeight="1" x14ac:dyDescent="0.25">
      <c r="A24" s="1"/>
      <c r="B24" s="216"/>
      <c r="C24" s="9"/>
      <c r="D24" s="199" t="s">
        <v>97</v>
      </c>
      <c r="E24" s="1"/>
      <c r="F24" s="225" t="s">
        <v>82</v>
      </c>
      <c r="G24" s="25"/>
      <c r="H24" s="225"/>
      <c r="I24" s="25"/>
      <c r="J24" s="225"/>
      <c r="K24" s="26"/>
      <c r="L24" s="225"/>
      <c r="M24" s="25"/>
      <c r="N24" s="225"/>
      <c r="O24" s="1"/>
      <c r="P24" s="200">
        <f t="shared" si="14"/>
        <v>340.10152284263961</v>
      </c>
      <c r="Q24" s="145"/>
      <c r="R24" s="202">
        <f t="shared" si="15"/>
        <v>5.1015228426395938</v>
      </c>
      <c r="S24" s="145"/>
      <c r="T24" s="203">
        <f>T21</f>
        <v>335</v>
      </c>
      <c r="U24" s="145"/>
      <c r="V24" s="203">
        <f t="shared" si="26"/>
        <v>2040.6091370558377</v>
      </c>
      <c r="W24" s="145"/>
      <c r="X24" s="203">
        <f t="shared" si="27"/>
        <v>2010</v>
      </c>
      <c r="Z24" s="204"/>
      <c r="AC24" s="102" t="b">
        <f t="shared" si="11"/>
        <v>1</v>
      </c>
      <c r="AD24" s="152">
        <f t="shared" si="5"/>
        <v>0</v>
      </c>
      <c r="AG24" s="61"/>
      <c r="AI24" s="61"/>
      <c r="AJ24" s="61"/>
    </row>
    <row r="25" spans="1:36" ht="15.95" customHeight="1" x14ac:dyDescent="0.25">
      <c r="A25" s="1"/>
      <c r="B25" s="22">
        <v>1105</v>
      </c>
      <c r="C25" s="9"/>
      <c r="D25" s="64" t="s">
        <v>15</v>
      </c>
      <c r="E25" s="1"/>
      <c r="F25" s="24">
        <f>J25/(1-$N$4)</f>
        <v>377.77777777777777</v>
      </c>
      <c r="G25" s="25"/>
      <c r="H25" s="24">
        <f>F25*$N$4</f>
        <v>37.777777777777779</v>
      </c>
      <c r="I25" s="25"/>
      <c r="J25" s="24">
        <v>340</v>
      </c>
      <c r="K25" s="26"/>
      <c r="L25" s="24">
        <f t="shared" si="24"/>
        <v>2266.6666666666665</v>
      </c>
      <c r="M25" s="25"/>
      <c r="N25" s="24">
        <f t="shared" si="25"/>
        <v>2040</v>
      </c>
      <c r="O25" s="1"/>
      <c r="P25" s="54">
        <f t="shared" si="14"/>
        <v>345.17766497461929</v>
      </c>
      <c r="Q25" s="55"/>
      <c r="R25" s="56">
        <f t="shared" si="15"/>
        <v>5.1776649746192893</v>
      </c>
      <c r="S25" s="55"/>
      <c r="T25" s="57">
        <f t="shared" si="2"/>
        <v>340</v>
      </c>
      <c r="U25" s="55"/>
      <c r="V25" s="57">
        <f t="shared" si="26"/>
        <v>2071.0659898477156</v>
      </c>
      <c r="W25" s="55"/>
      <c r="X25" s="57">
        <f t="shared" si="27"/>
        <v>2040</v>
      </c>
      <c r="Z25" s="204"/>
      <c r="AA25" s="7" t="str">
        <f>B25&amp;D25&amp;F25&amp;H25&amp;J25&amp;L25&amp;N25</f>
        <v>1105Gestão de Recursos Humanos (T)377,77777777777837,77777777777783402266,666666666672040</v>
      </c>
      <c r="AB25" s="101" t="s">
        <v>400</v>
      </c>
      <c r="AC25" s="102" t="b">
        <f t="shared" si="11"/>
        <v>1</v>
      </c>
      <c r="AD25" s="152">
        <f t="shared" si="5"/>
        <v>-8.6294416243654859E-2</v>
      </c>
      <c r="AG25" s="61"/>
      <c r="AI25" s="61"/>
      <c r="AJ25" s="61"/>
    </row>
    <row r="26" spans="1:36" ht="15.95" customHeight="1" x14ac:dyDescent="0.25">
      <c r="A26" s="1"/>
      <c r="B26" s="179">
        <v>1128</v>
      </c>
      <c r="C26" s="9"/>
      <c r="D26" s="178" t="s">
        <v>42</v>
      </c>
      <c r="E26" s="1"/>
      <c r="F26" s="180">
        <f>J26/(1-$N$4)</f>
        <v>377.77777777777777</v>
      </c>
      <c r="G26" s="25"/>
      <c r="H26" s="180">
        <f>F26*$N$4</f>
        <v>37.777777777777779</v>
      </c>
      <c r="I26" s="25"/>
      <c r="J26" s="180">
        <v>340</v>
      </c>
      <c r="K26" s="26"/>
      <c r="L26" s="180">
        <f t="shared" si="24"/>
        <v>2266.6666666666665</v>
      </c>
      <c r="M26" s="25"/>
      <c r="N26" s="180">
        <f t="shared" si="25"/>
        <v>2040</v>
      </c>
      <c r="O26" s="1"/>
      <c r="P26" s="183">
        <f t="shared" si="14"/>
        <v>345.17766497461929</v>
      </c>
      <c r="Q26" s="55"/>
      <c r="R26" s="184">
        <f t="shared" si="15"/>
        <v>5.1776649746192893</v>
      </c>
      <c r="S26" s="55"/>
      <c r="T26" s="185">
        <f t="shared" si="2"/>
        <v>340</v>
      </c>
      <c r="U26" s="55"/>
      <c r="V26" s="185">
        <f t="shared" si="26"/>
        <v>2071.0659898477156</v>
      </c>
      <c r="W26" s="55"/>
      <c r="X26" s="185">
        <f t="shared" si="27"/>
        <v>2040</v>
      </c>
      <c r="Z26" s="207" t="s">
        <v>105</v>
      </c>
      <c r="AA26" s="7" t="str">
        <f>B26&amp;D26&amp;F26&amp;H26&amp;J26&amp;L26&amp;N26</f>
        <v>1128Gestão de Seguros (T)377,77777777777837,77777777777783402266,666666666672040</v>
      </c>
      <c r="AB26" s="101" t="s">
        <v>401</v>
      </c>
      <c r="AC26" s="102" t="b">
        <f t="shared" si="11"/>
        <v>1</v>
      </c>
      <c r="AD26" s="152">
        <f t="shared" si="5"/>
        <v>-8.6294416243654859E-2</v>
      </c>
      <c r="AG26" s="61"/>
      <c r="AI26" s="61"/>
      <c r="AJ26" s="61"/>
    </row>
    <row r="27" spans="1:36" ht="15.95" customHeight="1" x14ac:dyDescent="0.25">
      <c r="A27" s="1"/>
      <c r="B27" s="186">
        <v>1128</v>
      </c>
      <c r="C27" s="9"/>
      <c r="D27" s="141" t="s">
        <v>93</v>
      </c>
      <c r="E27" s="1"/>
      <c r="F27" s="24" t="s">
        <v>82</v>
      </c>
      <c r="G27" s="25"/>
      <c r="H27" s="24"/>
      <c r="I27" s="25"/>
      <c r="J27" s="24"/>
      <c r="K27" s="26"/>
      <c r="L27" s="24"/>
      <c r="M27" s="25"/>
      <c r="N27" s="24"/>
      <c r="O27" s="1"/>
      <c r="P27" s="144">
        <f t="shared" si="14"/>
        <v>340.10152284263961</v>
      </c>
      <c r="Q27" s="145"/>
      <c r="R27" s="146">
        <f t="shared" si="15"/>
        <v>5.1015228426395938</v>
      </c>
      <c r="S27" s="145"/>
      <c r="T27" s="147">
        <v>335</v>
      </c>
      <c r="U27" s="145"/>
      <c r="V27" s="147">
        <f t="shared" si="26"/>
        <v>2040.6091370558377</v>
      </c>
      <c r="W27" s="145"/>
      <c r="X27" s="147">
        <f t="shared" si="27"/>
        <v>2010</v>
      </c>
      <c r="Z27" s="204"/>
      <c r="AC27" s="102" t="b">
        <f t="shared" si="11"/>
        <v>1</v>
      </c>
      <c r="AD27" s="152">
        <f t="shared" si="5"/>
        <v>0</v>
      </c>
      <c r="AG27" s="61"/>
      <c r="AI27" s="61"/>
      <c r="AJ27" s="61"/>
    </row>
    <row r="28" spans="1:36" ht="15.95" customHeight="1" x14ac:dyDescent="0.25">
      <c r="A28" s="9"/>
      <c r="B28" s="197">
        <v>1125</v>
      </c>
      <c r="C28" s="9"/>
      <c r="D28" s="196" t="s">
        <v>17</v>
      </c>
      <c r="E28" s="28"/>
      <c r="F28" s="181">
        <f>J28/(1-$N$4)</f>
        <v>377.77777777777777</v>
      </c>
      <c r="G28" s="25"/>
      <c r="H28" s="181">
        <f>F28*$N$4</f>
        <v>37.777777777777779</v>
      </c>
      <c r="I28" s="25"/>
      <c r="J28" s="181">
        <v>340</v>
      </c>
      <c r="K28" s="26"/>
      <c r="L28" s="181">
        <f t="shared" si="24"/>
        <v>2266.6666666666665</v>
      </c>
      <c r="M28" s="25"/>
      <c r="N28" s="181">
        <f t="shared" si="25"/>
        <v>2040</v>
      </c>
      <c r="O28" s="9"/>
      <c r="P28" s="153">
        <f t="shared" si="14"/>
        <v>345.17766497461929</v>
      </c>
      <c r="Q28" s="154"/>
      <c r="R28" s="155">
        <f t="shared" si="15"/>
        <v>5.1776649746192893</v>
      </c>
      <c r="S28" s="154"/>
      <c r="T28" s="156">
        <f t="shared" si="2"/>
        <v>340</v>
      </c>
      <c r="U28" s="154"/>
      <c r="V28" s="156">
        <f t="shared" si="26"/>
        <v>2071.0659898477156</v>
      </c>
      <c r="W28" s="154"/>
      <c r="X28" s="156">
        <f t="shared" si="27"/>
        <v>2040</v>
      </c>
      <c r="Z28" s="206" t="s">
        <v>107</v>
      </c>
      <c r="AA28" s="7" t="str">
        <f>B28&amp;D28&amp;F28&amp;H28&amp;J28&amp;L28&amp;N28</f>
        <v>1125Gestão da Tecnologia da Informação (T)377,77777777777837,77777777777783402266,666666666672040</v>
      </c>
      <c r="AB28" s="101" t="s">
        <v>402</v>
      </c>
      <c r="AC28" s="102" t="b">
        <f t="shared" si="11"/>
        <v>1</v>
      </c>
      <c r="AD28" s="152">
        <f t="shared" si="5"/>
        <v>-8.6294416243654859E-2</v>
      </c>
      <c r="AG28" s="61"/>
      <c r="AI28" s="61"/>
      <c r="AJ28" s="61"/>
    </row>
    <row r="29" spans="1:36" ht="15.95" customHeight="1" x14ac:dyDescent="0.25">
      <c r="A29" s="1"/>
      <c r="B29" s="197">
        <v>1110</v>
      </c>
      <c r="C29" s="198"/>
      <c r="D29" s="140" t="s">
        <v>18</v>
      </c>
      <c r="E29" s="1"/>
      <c r="F29" s="181">
        <f>J29/(1-$N$4)</f>
        <v>377.77777777777777</v>
      </c>
      <c r="G29" s="25"/>
      <c r="H29" s="181">
        <f>F29*$N$4</f>
        <v>37.777777777777779</v>
      </c>
      <c r="I29" s="25"/>
      <c r="J29" s="181">
        <v>340</v>
      </c>
      <c r="K29" s="26"/>
      <c r="L29" s="181">
        <f t="shared" si="24"/>
        <v>2266.6666666666665</v>
      </c>
      <c r="M29" s="25"/>
      <c r="N29" s="181">
        <f t="shared" si="25"/>
        <v>2040</v>
      </c>
      <c r="O29" s="1"/>
      <c r="P29" s="153">
        <f t="shared" si="14"/>
        <v>345.17766497461929</v>
      </c>
      <c r="Q29" s="154"/>
      <c r="R29" s="155">
        <f t="shared" si="15"/>
        <v>5.1776649746192893</v>
      </c>
      <c r="S29" s="154"/>
      <c r="T29" s="156">
        <f t="shared" si="2"/>
        <v>340</v>
      </c>
      <c r="U29" s="154"/>
      <c r="V29" s="156">
        <f t="shared" si="26"/>
        <v>2071.0659898477156</v>
      </c>
      <c r="W29" s="154"/>
      <c r="X29" s="156">
        <f t="shared" si="27"/>
        <v>2040</v>
      </c>
      <c r="Z29" s="206" t="s">
        <v>107</v>
      </c>
      <c r="AA29" s="7" t="str">
        <f>B29&amp;D29&amp;F29&amp;H29&amp;J29&amp;L29&amp;N29</f>
        <v>1110Gestão de Turismo (T)377,77777777777837,77777777777783402266,666666666672040</v>
      </c>
      <c r="AB29" s="101" t="s">
        <v>403</v>
      </c>
      <c r="AC29" s="102" t="b">
        <f t="shared" si="11"/>
        <v>1</v>
      </c>
      <c r="AD29" s="152">
        <f t="shared" si="5"/>
        <v>-8.6294416243654859E-2</v>
      </c>
      <c r="AG29" s="61"/>
      <c r="AI29" s="61"/>
      <c r="AJ29" s="61"/>
    </row>
    <row r="30" spans="1:36" ht="15.95" customHeight="1" x14ac:dyDescent="0.25">
      <c r="A30" s="1"/>
      <c r="B30" s="22">
        <v>1114</v>
      </c>
      <c r="C30" s="9"/>
      <c r="D30" s="64" t="s">
        <v>19</v>
      </c>
      <c r="E30" s="1"/>
      <c r="F30" s="24">
        <f>J30/(1-$N$4)</f>
        <v>377.77777777777777</v>
      </c>
      <c r="G30" s="25"/>
      <c r="H30" s="24">
        <f>F30*$N$4</f>
        <v>37.777777777777779</v>
      </c>
      <c r="I30" s="25"/>
      <c r="J30" s="24">
        <v>340</v>
      </c>
      <c r="K30" s="26"/>
      <c r="L30" s="24">
        <f t="shared" si="24"/>
        <v>2266.6666666666665</v>
      </c>
      <c r="M30" s="25"/>
      <c r="N30" s="24">
        <f t="shared" si="25"/>
        <v>2040</v>
      </c>
      <c r="O30" s="1"/>
      <c r="P30" s="54">
        <f t="shared" si="14"/>
        <v>345.17766497461929</v>
      </c>
      <c r="Q30" s="55"/>
      <c r="R30" s="56">
        <f t="shared" si="15"/>
        <v>5.1776649746192893</v>
      </c>
      <c r="S30" s="55"/>
      <c r="T30" s="57">
        <f t="shared" si="2"/>
        <v>340</v>
      </c>
      <c r="U30" s="55"/>
      <c r="V30" s="57">
        <f t="shared" si="26"/>
        <v>2071.0659898477156</v>
      </c>
      <c r="W30" s="55"/>
      <c r="X30" s="57">
        <f t="shared" si="27"/>
        <v>2040</v>
      </c>
      <c r="Z30" s="204"/>
      <c r="AA30" s="7" t="str">
        <f>B30&amp;D30&amp;F30&amp;H30&amp;J30&amp;L30&amp;N30</f>
        <v>1114Gestão Financeira (T)377,77777777777837,77777777777783402266,666666666672040</v>
      </c>
      <c r="AB30" s="101" t="s">
        <v>404</v>
      </c>
      <c r="AC30" s="102" t="b">
        <f t="shared" si="11"/>
        <v>1</v>
      </c>
      <c r="AD30" s="152">
        <f t="shared" si="5"/>
        <v>-8.6294416243654859E-2</v>
      </c>
      <c r="AG30" s="61"/>
      <c r="AI30" s="61"/>
      <c r="AJ30" s="61"/>
    </row>
    <row r="31" spans="1:36" ht="15.95" customHeight="1" x14ac:dyDescent="0.25">
      <c r="A31" s="1"/>
      <c r="B31" s="22">
        <v>1132</v>
      </c>
      <c r="C31" s="9"/>
      <c r="D31" s="141" t="s">
        <v>94</v>
      </c>
      <c r="E31" s="1"/>
      <c r="F31" s="24" t="s">
        <v>82</v>
      </c>
      <c r="G31" s="25"/>
      <c r="H31" s="24"/>
      <c r="I31" s="25"/>
      <c r="J31" s="24"/>
      <c r="K31" s="26"/>
      <c r="L31" s="24"/>
      <c r="M31" s="25"/>
      <c r="N31" s="24"/>
      <c r="O31" s="1"/>
      <c r="P31" s="144">
        <f t="shared" si="14"/>
        <v>340.10152284263961</v>
      </c>
      <c r="Q31" s="145"/>
      <c r="R31" s="146">
        <f t="shared" si="15"/>
        <v>5.1015228426395938</v>
      </c>
      <c r="S31" s="145"/>
      <c r="T31" s="147">
        <v>335</v>
      </c>
      <c r="U31" s="145"/>
      <c r="V31" s="147">
        <f t="shared" si="26"/>
        <v>2040.6091370558377</v>
      </c>
      <c r="W31" s="145"/>
      <c r="X31" s="147">
        <f t="shared" si="27"/>
        <v>2010</v>
      </c>
      <c r="Z31" s="204"/>
      <c r="AC31" s="102" t="b">
        <f t="shared" si="11"/>
        <v>1</v>
      </c>
      <c r="AD31" s="152">
        <f t="shared" si="5"/>
        <v>0</v>
      </c>
      <c r="AG31" s="61"/>
      <c r="AI31" s="61"/>
      <c r="AJ31" s="61"/>
    </row>
    <row r="32" spans="1:36" ht="15.95" customHeight="1" x14ac:dyDescent="0.25">
      <c r="A32" s="1"/>
      <c r="B32" s="22">
        <v>1115</v>
      </c>
      <c r="C32" s="9"/>
      <c r="D32" s="64" t="s">
        <v>20</v>
      </c>
      <c r="E32" s="1"/>
      <c r="F32" s="24">
        <f>J32/(1-$N$4)</f>
        <v>377.77777777777777</v>
      </c>
      <c r="G32" s="25"/>
      <c r="H32" s="24">
        <f>F32*$N$4</f>
        <v>37.777777777777779</v>
      </c>
      <c r="I32" s="25"/>
      <c r="J32" s="24">
        <v>340</v>
      </c>
      <c r="K32" s="26"/>
      <c r="L32" s="24">
        <f t="shared" si="24"/>
        <v>2266.6666666666665</v>
      </c>
      <c r="M32" s="25"/>
      <c r="N32" s="24">
        <f t="shared" si="25"/>
        <v>2040</v>
      </c>
      <c r="O32" s="1"/>
      <c r="P32" s="54">
        <f t="shared" si="14"/>
        <v>345.17766497461929</v>
      </c>
      <c r="Q32" s="55"/>
      <c r="R32" s="56">
        <f t="shared" si="15"/>
        <v>5.1776649746192893</v>
      </c>
      <c r="S32" s="55"/>
      <c r="T32" s="57">
        <f t="shared" si="2"/>
        <v>340</v>
      </c>
      <c r="U32" s="55"/>
      <c r="V32" s="57">
        <f t="shared" si="26"/>
        <v>2071.0659898477156</v>
      </c>
      <c r="W32" s="55"/>
      <c r="X32" s="57">
        <f t="shared" si="27"/>
        <v>2040</v>
      </c>
      <c r="Z32" s="204"/>
      <c r="AA32" s="7" t="str">
        <f>B32&amp;D32&amp;F32&amp;H32&amp;J32&amp;L32&amp;N32</f>
        <v>1115Gestão Pública (T)377,77777777777837,77777777777783402266,666666666672040</v>
      </c>
      <c r="AB32" s="101" t="s">
        <v>405</v>
      </c>
      <c r="AC32" s="102" t="b">
        <f t="shared" si="11"/>
        <v>1</v>
      </c>
      <c r="AD32" s="152">
        <f t="shared" si="5"/>
        <v>-8.6294416243654859E-2</v>
      </c>
      <c r="AG32" s="61"/>
      <c r="AI32" s="61"/>
      <c r="AJ32" s="61"/>
    </row>
    <row r="33" spans="1:36" ht="15.95" customHeight="1" x14ac:dyDescent="0.25">
      <c r="A33" s="1"/>
      <c r="B33" s="22">
        <v>1126</v>
      </c>
      <c r="C33" s="9"/>
      <c r="D33" s="64" t="s">
        <v>44</v>
      </c>
      <c r="E33" s="1"/>
      <c r="F33" s="24">
        <f>J33/(1-$N$4)</f>
        <v>377.77777777777777</v>
      </c>
      <c r="G33" s="25"/>
      <c r="H33" s="24">
        <f>F33*$N$4</f>
        <v>37.777777777777779</v>
      </c>
      <c r="I33" s="25"/>
      <c r="J33" s="24">
        <v>340</v>
      </c>
      <c r="K33" s="26"/>
      <c r="L33" s="24">
        <f t="shared" si="24"/>
        <v>2266.6666666666665</v>
      </c>
      <c r="M33" s="25"/>
      <c r="N33" s="24">
        <f t="shared" si="25"/>
        <v>2040</v>
      </c>
      <c r="O33" s="1"/>
      <c r="P33" s="54">
        <f t="shared" si="14"/>
        <v>345.17766497461929</v>
      </c>
      <c r="Q33" s="55"/>
      <c r="R33" s="56">
        <f t="shared" si="15"/>
        <v>5.1776649746192893</v>
      </c>
      <c r="S33" s="55"/>
      <c r="T33" s="57">
        <f t="shared" si="2"/>
        <v>340</v>
      </c>
      <c r="U33" s="55"/>
      <c r="V33" s="57">
        <f t="shared" si="26"/>
        <v>2071.0659898477156</v>
      </c>
      <c r="W33" s="55"/>
      <c r="X33" s="57">
        <f t="shared" si="27"/>
        <v>2040</v>
      </c>
      <c r="Z33" s="204"/>
      <c r="AA33" s="7" t="str">
        <f>B33&amp;D33&amp;F33&amp;H33&amp;J33&amp;L33&amp;N33</f>
        <v>1126Jogos Digitais (T)377,77777777777837,77777777777783402266,666666666672040</v>
      </c>
      <c r="AB33" s="101" t="s">
        <v>406</v>
      </c>
      <c r="AC33" s="102" t="b">
        <f t="shared" si="11"/>
        <v>1</v>
      </c>
      <c r="AD33" s="152">
        <f t="shared" si="5"/>
        <v>-8.6294416243654859E-2</v>
      </c>
      <c r="AG33" s="61"/>
      <c r="AI33" s="61"/>
      <c r="AJ33" s="61"/>
    </row>
    <row r="34" spans="1:36" ht="15.95" customHeight="1" x14ac:dyDescent="0.25">
      <c r="A34" s="1"/>
      <c r="B34" s="197">
        <v>1122</v>
      </c>
      <c r="C34" s="198"/>
      <c r="D34" s="140" t="s">
        <v>21</v>
      </c>
      <c r="E34" s="1"/>
      <c r="F34" s="181">
        <f>J34/(1-$N$4)</f>
        <v>395.55555555555554</v>
      </c>
      <c r="G34" s="25"/>
      <c r="H34" s="181">
        <f>F34*$N$4</f>
        <v>39.555555555555557</v>
      </c>
      <c r="I34" s="25"/>
      <c r="J34" s="181">
        <v>356</v>
      </c>
      <c r="K34" s="26"/>
      <c r="L34" s="181">
        <f t="shared" si="24"/>
        <v>2373.333333333333</v>
      </c>
      <c r="M34" s="25"/>
      <c r="N34" s="181">
        <f t="shared" si="25"/>
        <v>2136</v>
      </c>
      <c r="O34" s="1"/>
      <c r="P34" s="153">
        <f t="shared" si="14"/>
        <v>361.42131979695432</v>
      </c>
      <c r="Q34" s="154"/>
      <c r="R34" s="155">
        <f t="shared" si="15"/>
        <v>5.4213197969543145</v>
      </c>
      <c r="S34" s="154"/>
      <c r="T34" s="156">
        <f t="shared" si="2"/>
        <v>356</v>
      </c>
      <c r="U34" s="154"/>
      <c r="V34" s="156">
        <f t="shared" si="26"/>
        <v>2168.5279187817259</v>
      </c>
      <c r="W34" s="154"/>
      <c r="X34" s="156">
        <f t="shared" si="27"/>
        <v>2136</v>
      </c>
      <c r="Z34" s="206" t="s">
        <v>107</v>
      </c>
      <c r="AA34" s="7" t="str">
        <f>B34&amp;D34&amp;F34&amp;H34&amp;J34&amp;L34&amp;N34</f>
        <v>1122Letras - Língua Estrangeira (L)395,55555555555639,55555555555563562373,333333333332136</v>
      </c>
      <c r="AB34" s="101" t="s">
        <v>407</v>
      </c>
      <c r="AC34" s="102" t="b">
        <f t="shared" si="11"/>
        <v>1</v>
      </c>
      <c r="AD34" s="152">
        <f t="shared" si="5"/>
        <v>-8.6294416243654748E-2</v>
      </c>
      <c r="AG34" s="61"/>
      <c r="AI34" s="61"/>
      <c r="AJ34" s="61"/>
    </row>
    <row r="35" spans="1:36" ht="15.95" customHeight="1" x14ac:dyDescent="0.25">
      <c r="A35" s="1"/>
      <c r="B35" s="197">
        <v>1121</v>
      </c>
      <c r="C35" s="198"/>
      <c r="D35" s="140" t="s">
        <v>22</v>
      </c>
      <c r="E35" s="1"/>
      <c r="F35" s="181">
        <f>J35/(1-$N$4)</f>
        <v>395.55555555555554</v>
      </c>
      <c r="G35" s="25"/>
      <c r="H35" s="181">
        <f>F35*$N$4</f>
        <v>39.555555555555557</v>
      </c>
      <c r="I35" s="25"/>
      <c r="J35" s="181">
        <v>356</v>
      </c>
      <c r="K35" s="26"/>
      <c r="L35" s="181">
        <f t="shared" si="24"/>
        <v>2373.333333333333</v>
      </c>
      <c r="M35" s="25"/>
      <c r="N35" s="181">
        <f t="shared" si="25"/>
        <v>2136</v>
      </c>
      <c r="O35" s="1"/>
      <c r="P35" s="153">
        <f t="shared" si="14"/>
        <v>361.42131979695432</v>
      </c>
      <c r="Q35" s="154"/>
      <c r="R35" s="155">
        <f t="shared" si="15"/>
        <v>5.4213197969543145</v>
      </c>
      <c r="S35" s="154"/>
      <c r="T35" s="156">
        <f t="shared" si="2"/>
        <v>356</v>
      </c>
      <c r="U35" s="154"/>
      <c r="V35" s="156">
        <f t="shared" si="26"/>
        <v>2168.5279187817259</v>
      </c>
      <c r="W35" s="154"/>
      <c r="X35" s="156">
        <f t="shared" si="27"/>
        <v>2136</v>
      </c>
      <c r="Z35" s="206" t="s">
        <v>107</v>
      </c>
      <c r="AA35" s="7" t="str">
        <f>B35&amp;D35&amp;F35&amp;H35&amp;J35&amp;L35&amp;N35</f>
        <v>1121Letras - Língua Portuguesa (L)395,55555555555639,55555555555563562373,333333333332136</v>
      </c>
      <c r="AB35" s="101" t="s">
        <v>408</v>
      </c>
      <c r="AC35" s="102" t="b">
        <f t="shared" si="11"/>
        <v>1</v>
      </c>
      <c r="AD35" s="152">
        <f t="shared" si="5"/>
        <v>-8.6294416243654748E-2</v>
      </c>
      <c r="AG35" s="61"/>
      <c r="AI35" s="61"/>
      <c r="AJ35" s="61"/>
    </row>
    <row r="36" spans="1:36" ht="15.95" customHeight="1" x14ac:dyDescent="0.25">
      <c r="A36" s="1"/>
      <c r="B36" s="22">
        <v>2009</v>
      </c>
      <c r="C36" s="9"/>
      <c r="D36" s="139" t="s">
        <v>78</v>
      </c>
      <c r="E36" s="1"/>
      <c r="F36" s="24" t="s">
        <v>82</v>
      </c>
      <c r="G36" s="25"/>
      <c r="H36" s="24"/>
      <c r="I36" s="25"/>
      <c r="J36" s="24"/>
      <c r="K36" s="26"/>
      <c r="L36" s="24"/>
      <c r="M36" s="25"/>
      <c r="N36" s="24"/>
      <c r="O36" s="1"/>
      <c r="P36" s="148">
        <f t="shared" si="14"/>
        <v>322.84263959390864</v>
      </c>
      <c r="Q36" s="149"/>
      <c r="R36" s="150">
        <f t="shared" si="15"/>
        <v>4.8426395939086291</v>
      </c>
      <c r="S36" s="149"/>
      <c r="T36" s="151">
        <v>318</v>
      </c>
      <c r="U36" s="149"/>
      <c r="V36" s="151">
        <f t="shared" si="26"/>
        <v>1937.0558375634519</v>
      </c>
      <c r="W36" s="149"/>
      <c r="X36" s="151">
        <f t="shared" si="27"/>
        <v>1908</v>
      </c>
      <c r="Z36" s="204"/>
      <c r="AC36" s="102" t="b">
        <f t="shared" si="11"/>
        <v>1</v>
      </c>
      <c r="AD36" s="152">
        <f t="shared" si="5"/>
        <v>0</v>
      </c>
      <c r="AG36" s="61"/>
      <c r="AI36" s="61"/>
      <c r="AJ36" s="61"/>
    </row>
    <row r="37" spans="1:36" ht="15.95" customHeight="1" x14ac:dyDescent="0.25">
      <c r="A37" s="1"/>
      <c r="B37" s="197">
        <v>1101</v>
      </c>
      <c r="C37" s="198"/>
      <c r="D37" s="140" t="s">
        <v>23</v>
      </c>
      <c r="E37" s="1"/>
      <c r="F37" s="181">
        <f>J37/(1-$N$4)</f>
        <v>395.55555555555554</v>
      </c>
      <c r="G37" s="25"/>
      <c r="H37" s="181">
        <f>F37*$N$4</f>
        <v>39.555555555555557</v>
      </c>
      <c r="I37" s="25"/>
      <c r="J37" s="181">
        <v>356</v>
      </c>
      <c r="K37" s="26"/>
      <c r="L37" s="181">
        <f t="shared" si="24"/>
        <v>2373.333333333333</v>
      </c>
      <c r="M37" s="25"/>
      <c r="N37" s="181">
        <f t="shared" si="25"/>
        <v>2136</v>
      </c>
      <c r="O37" s="1"/>
      <c r="P37" s="153">
        <f t="shared" si="14"/>
        <v>361.42131979695432</v>
      </c>
      <c r="Q37" s="154"/>
      <c r="R37" s="155">
        <f t="shared" si="15"/>
        <v>5.4213197969543145</v>
      </c>
      <c r="S37" s="154"/>
      <c r="T37" s="156">
        <f t="shared" si="2"/>
        <v>356</v>
      </c>
      <c r="U37" s="154"/>
      <c r="V37" s="156">
        <f t="shared" si="26"/>
        <v>2168.5279187817259</v>
      </c>
      <c r="W37" s="154"/>
      <c r="X37" s="156">
        <f t="shared" si="27"/>
        <v>2136</v>
      </c>
      <c r="Z37" s="206" t="s">
        <v>107</v>
      </c>
      <c r="AA37" s="7" t="str">
        <f>B37&amp;D37&amp;F37&amp;H37&amp;J37&amp;L37&amp;N37</f>
        <v>1101Letras Português / Espanhol (L)395,55555555555639,55555555555563562373,333333333332136</v>
      </c>
      <c r="AB37" s="101" t="s">
        <v>409</v>
      </c>
      <c r="AC37" s="102" t="b">
        <f t="shared" si="11"/>
        <v>1</v>
      </c>
      <c r="AD37" s="152">
        <f t="shared" si="5"/>
        <v>-8.6294416243654748E-2</v>
      </c>
      <c r="AG37" s="61"/>
      <c r="AI37" s="61"/>
      <c r="AJ37" s="61"/>
    </row>
    <row r="38" spans="1:36" ht="15.95" customHeight="1" x14ac:dyDescent="0.25">
      <c r="A38" s="1"/>
      <c r="B38" s="22">
        <v>2010</v>
      </c>
      <c r="C38" s="9"/>
      <c r="D38" s="139" t="s">
        <v>79</v>
      </c>
      <c r="E38" s="1"/>
      <c r="F38" s="24" t="s">
        <v>82</v>
      </c>
      <c r="G38" s="25"/>
      <c r="H38" s="24"/>
      <c r="I38" s="25"/>
      <c r="J38" s="24"/>
      <c r="K38" s="26"/>
      <c r="L38" s="24"/>
      <c r="M38" s="25"/>
      <c r="N38" s="24"/>
      <c r="O38" s="1"/>
      <c r="P38" s="148">
        <f t="shared" si="14"/>
        <v>322.84263959390864</v>
      </c>
      <c r="Q38" s="149"/>
      <c r="R38" s="150">
        <f t="shared" si="15"/>
        <v>4.8426395939086291</v>
      </c>
      <c r="S38" s="149"/>
      <c r="T38" s="151">
        <v>318</v>
      </c>
      <c r="U38" s="149"/>
      <c r="V38" s="151">
        <f t="shared" si="26"/>
        <v>1937.0558375634519</v>
      </c>
      <c r="W38" s="149"/>
      <c r="X38" s="151">
        <f t="shared" si="27"/>
        <v>1908</v>
      </c>
      <c r="Z38" s="204"/>
      <c r="AC38" s="102" t="b">
        <f t="shared" si="11"/>
        <v>1</v>
      </c>
      <c r="AD38" s="152">
        <f t="shared" si="5"/>
        <v>0</v>
      </c>
      <c r="AG38" s="61"/>
      <c r="AI38" s="61"/>
      <c r="AJ38" s="61"/>
    </row>
    <row r="39" spans="1:36" ht="15.95" customHeight="1" x14ac:dyDescent="0.25">
      <c r="A39" s="1"/>
      <c r="B39" s="22">
        <v>1106</v>
      </c>
      <c r="C39" s="9"/>
      <c r="D39" s="64" t="s">
        <v>24</v>
      </c>
      <c r="E39" s="1"/>
      <c r="F39" s="24">
        <f>J39/(1-$N$4)</f>
        <v>377.77777777777777</v>
      </c>
      <c r="G39" s="25"/>
      <c r="H39" s="24">
        <f>F39*$N$4</f>
        <v>37.777777777777779</v>
      </c>
      <c r="I39" s="25"/>
      <c r="J39" s="24">
        <v>340</v>
      </c>
      <c r="K39" s="26"/>
      <c r="L39" s="24">
        <f t="shared" si="24"/>
        <v>2266.6666666666665</v>
      </c>
      <c r="M39" s="25"/>
      <c r="N39" s="24">
        <f t="shared" si="25"/>
        <v>2040</v>
      </c>
      <c r="O39" s="1"/>
      <c r="P39" s="54">
        <f t="shared" si="14"/>
        <v>345.17766497461929</v>
      </c>
      <c r="Q39" s="55"/>
      <c r="R39" s="56">
        <f t="shared" si="15"/>
        <v>5.1776649746192893</v>
      </c>
      <c r="S39" s="55"/>
      <c r="T39" s="57">
        <f t="shared" si="2"/>
        <v>340</v>
      </c>
      <c r="U39" s="55"/>
      <c r="V39" s="57">
        <f t="shared" si="26"/>
        <v>2071.0659898477156</v>
      </c>
      <c r="W39" s="55"/>
      <c r="X39" s="57">
        <f t="shared" si="27"/>
        <v>2040</v>
      </c>
      <c r="Z39" s="204"/>
      <c r="AA39" s="7" t="str">
        <f>B39&amp;D39&amp;F39&amp;H39&amp;J39&amp;L39&amp;N39</f>
        <v>1106Logística (T)377,77777777777837,77777777777783402266,666666666672040</v>
      </c>
      <c r="AB39" s="101" t="s">
        <v>410</v>
      </c>
      <c r="AC39" s="102" t="b">
        <f t="shared" si="11"/>
        <v>1</v>
      </c>
      <c r="AD39" s="152">
        <f t="shared" si="5"/>
        <v>-8.6294416243654859E-2</v>
      </c>
      <c r="AG39" s="61"/>
      <c r="AI39" s="61"/>
      <c r="AJ39" s="61"/>
    </row>
    <row r="40" spans="1:36" ht="15.95" customHeight="1" x14ac:dyDescent="0.25">
      <c r="A40" s="1"/>
      <c r="B40" s="216">
        <v>1131</v>
      </c>
      <c r="C40" s="9"/>
      <c r="D40" s="199" t="s">
        <v>25</v>
      </c>
      <c r="E40" s="1"/>
      <c r="F40" s="225">
        <f>J40/(1-$N$4)</f>
        <v>377.77777777777777</v>
      </c>
      <c r="G40" s="25"/>
      <c r="H40" s="225">
        <f>F40*$N$4</f>
        <v>37.777777777777779</v>
      </c>
      <c r="I40" s="25"/>
      <c r="J40" s="225">
        <v>340</v>
      </c>
      <c r="K40" s="26"/>
      <c r="L40" s="225">
        <f t="shared" si="24"/>
        <v>2266.6666666666665</v>
      </c>
      <c r="M40" s="25"/>
      <c r="N40" s="225">
        <f t="shared" si="25"/>
        <v>2040</v>
      </c>
      <c r="O40" s="1"/>
      <c r="P40" s="200">
        <f t="shared" si="14"/>
        <v>345.17766497461929</v>
      </c>
      <c r="Q40" s="145"/>
      <c r="R40" s="202">
        <f t="shared" si="15"/>
        <v>5.1776649746192893</v>
      </c>
      <c r="S40" s="145"/>
      <c r="T40" s="203">
        <f t="shared" si="2"/>
        <v>340</v>
      </c>
      <c r="U40" s="145"/>
      <c r="V40" s="203">
        <f t="shared" si="26"/>
        <v>2071.0659898477156</v>
      </c>
      <c r="W40" s="145"/>
      <c r="X40" s="203">
        <f t="shared" si="27"/>
        <v>2040</v>
      </c>
      <c r="Z40" s="204"/>
      <c r="AA40" s="7" t="str">
        <f>B40&amp;D40&amp;F40&amp;H40&amp;J40&amp;L40&amp;N40</f>
        <v>1131Marketing (T)377,77777777777837,77777777777783402266,666666666672040</v>
      </c>
      <c r="AB40" s="7" t="s">
        <v>411</v>
      </c>
      <c r="AC40" s="102" t="b">
        <f t="shared" si="11"/>
        <v>0</v>
      </c>
      <c r="AD40" s="152">
        <f t="shared" si="5"/>
        <v>-8.6294416243654859E-2</v>
      </c>
      <c r="AG40" s="61"/>
      <c r="AI40" s="61"/>
      <c r="AJ40" s="61"/>
    </row>
    <row r="41" spans="1:36" ht="15.95" customHeight="1" x14ac:dyDescent="0.25">
      <c r="A41" s="1"/>
      <c r="B41" s="216">
        <v>1104</v>
      </c>
      <c r="C41" s="9"/>
      <c r="D41" s="199" t="s">
        <v>161</v>
      </c>
      <c r="E41" s="1"/>
      <c r="F41" s="225">
        <f>J41/(1-$N$4)</f>
        <v>340</v>
      </c>
      <c r="G41" s="25"/>
      <c r="H41" s="225">
        <f>F41*$N$4</f>
        <v>34</v>
      </c>
      <c r="I41" s="25"/>
      <c r="J41" s="225">
        <v>306</v>
      </c>
      <c r="K41" s="26"/>
      <c r="L41" s="225">
        <f t="shared" si="24"/>
        <v>2040</v>
      </c>
      <c r="M41" s="25"/>
      <c r="N41" s="225">
        <f t="shared" si="25"/>
        <v>1836</v>
      </c>
      <c r="O41" s="1"/>
      <c r="P41" s="200">
        <f t="shared" si="14"/>
        <v>310.65989847715736</v>
      </c>
      <c r="Q41" s="145"/>
      <c r="R41" s="202">
        <f t="shared" si="15"/>
        <v>4.6598984771573599</v>
      </c>
      <c r="S41" s="145"/>
      <c r="T41" s="203">
        <f t="shared" si="2"/>
        <v>306</v>
      </c>
      <c r="U41" s="145"/>
      <c r="V41" s="203">
        <f t="shared" si="26"/>
        <v>1863.959390862944</v>
      </c>
      <c r="W41" s="145"/>
      <c r="X41" s="203">
        <f t="shared" si="27"/>
        <v>1836</v>
      </c>
      <c r="Z41" s="204" t="s">
        <v>105</v>
      </c>
      <c r="AA41" s="7" t="str">
        <f>B41&amp;D41&amp;F41&amp;H41&amp;J41&amp;L41&amp;N41</f>
        <v>1104Marketing (T) - currículo 6 (online)3403430620401836</v>
      </c>
      <c r="AB41" s="7" t="s">
        <v>412</v>
      </c>
      <c r="AC41" s="102" t="b">
        <f t="shared" si="11"/>
        <v>0</v>
      </c>
      <c r="AD41" s="152">
        <f t="shared" si="5"/>
        <v>-8.6294416243654859E-2</v>
      </c>
      <c r="AG41" s="61"/>
      <c r="AI41" s="61"/>
      <c r="AJ41" s="61"/>
    </row>
    <row r="42" spans="1:36" ht="15.95" customHeight="1" x14ac:dyDescent="0.25">
      <c r="A42" s="1"/>
      <c r="B42" s="216">
        <v>1104</v>
      </c>
      <c r="C42" s="9"/>
      <c r="D42" s="199" t="s">
        <v>95</v>
      </c>
      <c r="E42" s="1"/>
      <c r="F42" s="225" t="s">
        <v>82</v>
      </c>
      <c r="G42" s="25"/>
      <c r="H42" s="225"/>
      <c r="I42" s="25"/>
      <c r="J42" s="225"/>
      <c r="K42" s="26"/>
      <c r="L42" s="225"/>
      <c r="M42" s="25"/>
      <c r="N42" s="225"/>
      <c r="O42" s="1"/>
      <c r="P42" s="200">
        <f t="shared" ref="P42" si="28">T42/(1-$X$4)</f>
        <v>340.10152284263961</v>
      </c>
      <c r="Q42" s="145"/>
      <c r="R42" s="202">
        <f t="shared" ref="R42" si="29">P42*$X$4</f>
        <v>5.1015228426395938</v>
      </c>
      <c r="S42" s="145"/>
      <c r="T42" s="203">
        <v>335</v>
      </c>
      <c r="U42" s="145"/>
      <c r="V42" s="203">
        <f t="shared" ref="V42" si="30">P42*6</f>
        <v>2040.6091370558377</v>
      </c>
      <c r="W42" s="145"/>
      <c r="X42" s="203">
        <f t="shared" ref="X42" si="31">T42*6</f>
        <v>2010</v>
      </c>
      <c r="Z42" s="204"/>
      <c r="AC42" s="102" t="b">
        <f t="shared" ref="AC42" si="32">AA42=AB42</f>
        <v>1</v>
      </c>
      <c r="AD42" s="152">
        <f t="shared" si="5"/>
        <v>0</v>
      </c>
      <c r="AG42" s="61"/>
      <c r="AI42" s="61"/>
      <c r="AJ42" s="61"/>
    </row>
    <row r="43" spans="1:36" ht="15.95" customHeight="1" x14ac:dyDescent="0.25">
      <c r="A43" s="1"/>
      <c r="B43" s="197">
        <v>1111</v>
      </c>
      <c r="C43" s="198"/>
      <c r="D43" s="140" t="s">
        <v>40</v>
      </c>
      <c r="E43" s="1"/>
      <c r="F43" s="181">
        <f>J43/(1-$N$4)</f>
        <v>395.55555555555554</v>
      </c>
      <c r="G43" s="25"/>
      <c r="H43" s="181">
        <f>F43*$N$4</f>
        <v>39.555555555555557</v>
      </c>
      <c r="I43" s="25"/>
      <c r="J43" s="181">
        <v>356</v>
      </c>
      <c r="K43" s="26"/>
      <c r="L43" s="181">
        <f t="shared" si="24"/>
        <v>2373.333333333333</v>
      </c>
      <c r="M43" s="25"/>
      <c r="N43" s="181">
        <f t="shared" si="25"/>
        <v>2136</v>
      </c>
      <c r="O43" s="1"/>
      <c r="P43" s="153">
        <f t="shared" si="14"/>
        <v>361.42131979695432</v>
      </c>
      <c r="Q43" s="154"/>
      <c r="R43" s="155">
        <f t="shared" si="15"/>
        <v>5.4213197969543145</v>
      </c>
      <c r="S43" s="154"/>
      <c r="T43" s="156">
        <f t="shared" si="2"/>
        <v>356</v>
      </c>
      <c r="U43" s="154"/>
      <c r="V43" s="156">
        <f t="shared" si="26"/>
        <v>2168.5279187817259</v>
      </c>
      <c r="W43" s="154"/>
      <c r="X43" s="156">
        <f t="shared" si="27"/>
        <v>2136</v>
      </c>
      <c r="Z43" s="206" t="s">
        <v>107</v>
      </c>
      <c r="AA43" s="7" t="str">
        <f>B43&amp;D43&amp;F43&amp;H43&amp;J43&amp;L43&amp;N43</f>
        <v>1111Matemática (L)395,55555555555639,55555555555563562373,333333333332136</v>
      </c>
      <c r="AB43" s="101" t="s">
        <v>413</v>
      </c>
      <c r="AC43" s="102" t="b">
        <f t="shared" si="11"/>
        <v>1</v>
      </c>
      <c r="AD43" s="152">
        <f t="shared" si="5"/>
        <v>-8.6294416243654748E-2</v>
      </c>
      <c r="AG43" s="61"/>
      <c r="AI43" s="61"/>
      <c r="AJ43" s="61"/>
    </row>
    <row r="44" spans="1:36" ht="15.95" customHeight="1" x14ac:dyDescent="0.25">
      <c r="A44" s="1"/>
      <c r="B44" s="22">
        <v>2006</v>
      </c>
      <c r="C44" s="9"/>
      <c r="D44" s="139" t="s">
        <v>80</v>
      </c>
      <c r="E44" s="1"/>
      <c r="F44" s="24" t="s">
        <v>82</v>
      </c>
      <c r="G44" s="25"/>
      <c r="H44" s="24"/>
      <c r="I44" s="25"/>
      <c r="J44" s="24"/>
      <c r="K44" s="26"/>
      <c r="L44" s="24"/>
      <c r="M44" s="25"/>
      <c r="N44" s="24"/>
      <c r="O44" s="1"/>
      <c r="P44" s="148">
        <f t="shared" si="14"/>
        <v>322.84263959390864</v>
      </c>
      <c r="Q44" s="149"/>
      <c r="R44" s="150">
        <f t="shared" si="15"/>
        <v>4.8426395939086291</v>
      </c>
      <c r="S44" s="149"/>
      <c r="T44" s="151">
        <v>318</v>
      </c>
      <c r="U44" s="149"/>
      <c r="V44" s="151">
        <f t="shared" si="26"/>
        <v>1937.0558375634519</v>
      </c>
      <c r="W44" s="149"/>
      <c r="X44" s="151">
        <f t="shared" si="27"/>
        <v>1908</v>
      </c>
      <c r="Z44" s="204"/>
      <c r="AC44" s="102" t="b">
        <f t="shared" si="11"/>
        <v>1</v>
      </c>
      <c r="AD44" s="152">
        <f t="shared" si="5"/>
        <v>0</v>
      </c>
      <c r="AG44" s="61"/>
      <c r="AI44" s="61"/>
      <c r="AJ44" s="61"/>
    </row>
    <row r="45" spans="1:36" ht="30.75" customHeight="1" x14ac:dyDescent="0.25">
      <c r="A45" s="1"/>
      <c r="B45" s="22">
        <v>1102</v>
      </c>
      <c r="C45" s="9"/>
      <c r="D45" s="64" t="s">
        <v>26</v>
      </c>
      <c r="E45" s="1"/>
      <c r="F45" s="24">
        <f>J45/(1-$N$4)</f>
        <v>395.55555555555554</v>
      </c>
      <c r="G45" s="25"/>
      <c r="H45" s="24">
        <f>F45*$N$4</f>
        <v>39.555555555555557</v>
      </c>
      <c r="I45" s="25"/>
      <c r="J45" s="24">
        <v>356</v>
      </c>
      <c r="K45" s="26"/>
      <c r="L45" s="24">
        <f t="shared" si="24"/>
        <v>2373.333333333333</v>
      </c>
      <c r="M45" s="25"/>
      <c r="N45" s="24">
        <f t="shared" si="25"/>
        <v>2136</v>
      </c>
      <c r="O45" s="1"/>
      <c r="P45" s="54">
        <f t="shared" si="14"/>
        <v>361.42131979695432</v>
      </c>
      <c r="Q45" s="55"/>
      <c r="R45" s="56">
        <f t="shared" si="15"/>
        <v>5.4213197969543145</v>
      </c>
      <c r="S45" s="55"/>
      <c r="T45" s="57">
        <f t="shared" si="2"/>
        <v>356</v>
      </c>
      <c r="U45" s="55"/>
      <c r="V45" s="57">
        <f t="shared" si="26"/>
        <v>2168.5279187817259</v>
      </c>
      <c r="W45" s="55"/>
      <c r="X45" s="57">
        <f t="shared" si="27"/>
        <v>2136</v>
      </c>
      <c r="Z45" s="204"/>
      <c r="AA45" s="7" t="str">
        <f>B45&amp;D45&amp;F45&amp;H45&amp;J45&amp;L45&amp;N45</f>
        <v>1102Pedagogia (L) - Docência na Ed Infantil e nas Séries Iniciais do EF395,55555555555639,55555555555563562373,333333333332136</v>
      </c>
      <c r="AB45" s="101" t="s">
        <v>414</v>
      </c>
      <c r="AC45" s="102" t="b">
        <f t="shared" si="11"/>
        <v>1</v>
      </c>
      <c r="AD45" s="152">
        <f t="shared" si="5"/>
        <v>-8.6294416243654748E-2</v>
      </c>
      <c r="AG45" s="61"/>
      <c r="AI45" s="61"/>
      <c r="AJ45" s="61"/>
    </row>
    <row r="46" spans="1:36" ht="15.95" customHeight="1" x14ac:dyDescent="0.25">
      <c r="A46" s="1"/>
      <c r="B46" s="22">
        <v>2005</v>
      </c>
      <c r="C46" s="9"/>
      <c r="D46" s="139" t="s">
        <v>81</v>
      </c>
      <c r="E46" s="1"/>
      <c r="F46" s="24" t="s">
        <v>82</v>
      </c>
      <c r="G46" s="25"/>
      <c r="H46" s="24"/>
      <c r="I46" s="25"/>
      <c r="J46" s="24"/>
      <c r="K46" s="26"/>
      <c r="L46" s="24"/>
      <c r="M46" s="25"/>
      <c r="N46" s="24"/>
      <c r="O46" s="1"/>
      <c r="P46" s="148">
        <f t="shared" si="14"/>
        <v>322.84263959390864</v>
      </c>
      <c r="Q46" s="149"/>
      <c r="R46" s="150">
        <f t="shared" si="15"/>
        <v>4.8426395939086291</v>
      </c>
      <c r="S46" s="149"/>
      <c r="T46" s="151">
        <v>318</v>
      </c>
      <c r="U46" s="149"/>
      <c r="V46" s="151">
        <f t="shared" si="26"/>
        <v>1937.0558375634519</v>
      </c>
      <c r="W46" s="149"/>
      <c r="X46" s="151">
        <f t="shared" si="27"/>
        <v>1908</v>
      </c>
      <c r="Z46" s="204"/>
      <c r="AC46" s="102" t="b">
        <f t="shared" si="11"/>
        <v>1</v>
      </c>
      <c r="AD46" s="152">
        <f t="shared" si="5"/>
        <v>0</v>
      </c>
      <c r="AG46" s="61"/>
      <c r="AI46" s="61"/>
      <c r="AJ46" s="61"/>
    </row>
    <row r="47" spans="1:36" ht="30" x14ac:dyDescent="0.25">
      <c r="A47" s="1"/>
      <c r="B47" s="22">
        <v>1108</v>
      </c>
      <c r="C47" s="9"/>
      <c r="D47" s="64" t="s">
        <v>35</v>
      </c>
      <c r="E47" s="1"/>
      <c r="F47" s="24">
        <f>J47/(1-$N$4)</f>
        <v>377.77777777777777</v>
      </c>
      <c r="G47" s="25"/>
      <c r="H47" s="24">
        <f>F47*$N$4</f>
        <v>37.777777777777779</v>
      </c>
      <c r="I47" s="25"/>
      <c r="J47" s="24">
        <v>340</v>
      </c>
      <c r="K47" s="26"/>
      <c r="L47" s="24">
        <f t="shared" si="24"/>
        <v>2266.6666666666665</v>
      </c>
      <c r="M47" s="25"/>
      <c r="N47" s="24">
        <f t="shared" si="25"/>
        <v>2040</v>
      </c>
      <c r="O47" s="1"/>
      <c r="P47" s="54">
        <f t="shared" si="14"/>
        <v>345.17766497461929</v>
      </c>
      <c r="Q47" s="55"/>
      <c r="R47" s="56">
        <f t="shared" si="15"/>
        <v>5.1776649746192893</v>
      </c>
      <c r="S47" s="55"/>
      <c r="T47" s="57">
        <f t="shared" si="2"/>
        <v>340</v>
      </c>
      <c r="U47" s="55"/>
      <c r="V47" s="57">
        <f t="shared" si="26"/>
        <v>2071.0659898477156</v>
      </c>
      <c r="W47" s="55"/>
      <c r="X47" s="57">
        <f t="shared" si="27"/>
        <v>2040</v>
      </c>
      <c r="Z47" s="204"/>
      <c r="AA47" s="7" t="str">
        <f>B47&amp;D47&amp;F47&amp;H47&amp;J47&amp;L47&amp;N47</f>
        <v>1108Processos Gerenciais - Gestão de Pequenas e Médias Empresas (T)377,77777777777837,77777777777783402266,666666666672040</v>
      </c>
      <c r="AB47" s="101" t="s">
        <v>415</v>
      </c>
      <c r="AC47" s="102" t="b">
        <f t="shared" si="11"/>
        <v>1</v>
      </c>
      <c r="AD47" s="152">
        <f t="shared" si="5"/>
        <v>-8.6294416243654859E-2</v>
      </c>
      <c r="AG47" s="61"/>
      <c r="AI47" s="61"/>
      <c r="AJ47" s="61"/>
    </row>
    <row r="48" spans="1:36" ht="15.95" customHeight="1" x14ac:dyDescent="0.25">
      <c r="A48" s="1"/>
      <c r="B48" s="179">
        <v>1127</v>
      </c>
      <c r="C48" s="9"/>
      <c r="D48" s="178" t="s">
        <v>45</v>
      </c>
      <c r="E48" s="1"/>
      <c r="F48" s="180">
        <f>J48/(1-$N$4)</f>
        <v>377.77777777777777</v>
      </c>
      <c r="G48" s="25"/>
      <c r="H48" s="180">
        <f>F48*$N$4</f>
        <v>37.777777777777779</v>
      </c>
      <c r="I48" s="25"/>
      <c r="J48" s="180">
        <v>340</v>
      </c>
      <c r="K48" s="26"/>
      <c r="L48" s="180">
        <f t="shared" si="24"/>
        <v>2266.6666666666665</v>
      </c>
      <c r="M48" s="25"/>
      <c r="N48" s="180">
        <f t="shared" si="25"/>
        <v>2040</v>
      </c>
      <c r="O48" s="1"/>
      <c r="P48" s="183">
        <f t="shared" si="14"/>
        <v>345.17766497461929</v>
      </c>
      <c r="Q48" s="145"/>
      <c r="R48" s="184">
        <f t="shared" si="15"/>
        <v>5.1776649746192893</v>
      </c>
      <c r="S48" s="145"/>
      <c r="T48" s="185">
        <f t="shared" si="2"/>
        <v>340</v>
      </c>
      <c r="U48" s="145"/>
      <c r="V48" s="185">
        <f t="shared" si="26"/>
        <v>2071.0659898477156</v>
      </c>
      <c r="W48" s="145"/>
      <c r="X48" s="185">
        <f t="shared" si="27"/>
        <v>2040</v>
      </c>
      <c r="Z48" s="207" t="s">
        <v>105</v>
      </c>
      <c r="AA48" s="7" t="str">
        <f>B48&amp;D48&amp;F48&amp;H48&amp;J48&amp;L48&amp;N48</f>
        <v>1127Segurança Pública (T)377,77777777777837,77777777777783402266,666666666672040</v>
      </c>
      <c r="AB48" s="101" t="s">
        <v>416</v>
      </c>
      <c r="AC48" s="102" t="b">
        <f t="shared" si="11"/>
        <v>1</v>
      </c>
      <c r="AD48" s="152">
        <f t="shared" si="5"/>
        <v>-8.6294416243654859E-2</v>
      </c>
      <c r="AG48" s="61"/>
      <c r="AI48" s="61"/>
      <c r="AJ48" s="61"/>
    </row>
    <row r="49" spans="1:36" s="193" customFormat="1" ht="15.95" customHeight="1" x14ac:dyDescent="0.25">
      <c r="A49" s="187"/>
      <c r="B49" s="99">
        <v>1127</v>
      </c>
      <c r="C49" s="100"/>
      <c r="D49" s="141" t="s">
        <v>103</v>
      </c>
      <c r="E49" s="187"/>
      <c r="F49" s="182" t="s">
        <v>82</v>
      </c>
      <c r="G49" s="188"/>
      <c r="H49" s="182"/>
      <c r="I49" s="188"/>
      <c r="J49" s="182"/>
      <c r="K49" s="189"/>
      <c r="L49" s="182"/>
      <c r="M49" s="188"/>
      <c r="N49" s="182"/>
      <c r="O49" s="187"/>
      <c r="P49" s="177">
        <f t="shared" si="14"/>
        <v>340.10152284263961</v>
      </c>
      <c r="Q49" s="190"/>
      <c r="R49" s="191">
        <f t="shared" si="15"/>
        <v>5.1015228426395938</v>
      </c>
      <c r="S49" s="190"/>
      <c r="T49" s="192">
        <v>335</v>
      </c>
      <c r="U49" s="190"/>
      <c r="V49" s="192">
        <f t="shared" ref="V49" si="33">P49*6</f>
        <v>2040.6091370558377</v>
      </c>
      <c r="W49" s="190"/>
      <c r="X49" s="192">
        <f t="shared" ref="X49" si="34">T49*6</f>
        <v>2010</v>
      </c>
      <c r="Y49"/>
      <c r="Z49" s="205"/>
      <c r="AC49" s="102" t="b">
        <f t="shared" si="11"/>
        <v>1</v>
      </c>
      <c r="AD49" s="194">
        <f t="shared" si="5"/>
        <v>0</v>
      </c>
      <c r="AG49" s="195"/>
      <c r="AI49" s="195"/>
      <c r="AJ49" s="195"/>
    </row>
    <row r="50" spans="1:36" ht="15.95" customHeight="1" x14ac:dyDescent="0.25">
      <c r="A50" s="1"/>
      <c r="B50" s="197">
        <v>1123</v>
      </c>
      <c r="C50" s="198"/>
      <c r="D50" s="140" t="s">
        <v>28</v>
      </c>
      <c r="E50" s="1"/>
      <c r="F50" s="181">
        <f>J50/(1-$N$4)</f>
        <v>436.66666666666663</v>
      </c>
      <c r="G50" s="25"/>
      <c r="H50" s="181">
        <f>F50*$N$4</f>
        <v>43.666666666666664</v>
      </c>
      <c r="I50" s="25"/>
      <c r="J50" s="181">
        <v>393</v>
      </c>
      <c r="K50" s="26"/>
      <c r="L50" s="181">
        <f t="shared" si="24"/>
        <v>2620</v>
      </c>
      <c r="M50" s="25"/>
      <c r="N50" s="181">
        <f t="shared" si="25"/>
        <v>2358</v>
      </c>
      <c r="O50" s="1"/>
      <c r="P50" s="153">
        <f t="shared" si="14"/>
        <v>398.98477157360406</v>
      </c>
      <c r="Q50" s="154"/>
      <c r="R50" s="155">
        <f t="shared" si="15"/>
        <v>5.9847715736040605</v>
      </c>
      <c r="S50" s="154"/>
      <c r="T50" s="156">
        <f t="shared" si="2"/>
        <v>393</v>
      </c>
      <c r="U50" s="154"/>
      <c r="V50" s="156">
        <f t="shared" si="26"/>
        <v>2393.9086294416243</v>
      </c>
      <c r="W50" s="154"/>
      <c r="X50" s="156">
        <f t="shared" si="27"/>
        <v>2358</v>
      </c>
      <c r="Z50" s="206" t="s">
        <v>107</v>
      </c>
      <c r="AA50" s="7" t="str">
        <f>B50&amp;D50&amp;F50&amp;H50&amp;J50&amp;L50&amp;N50</f>
        <v>1123Sistemas de Informação (B)436,66666666666743,666666666666739326202358</v>
      </c>
      <c r="AB50" s="101" t="s">
        <v>417</v>
      </c>
      <c r="AC50" s="102" t="b">
        <f t="shared" si="11"/>
        <v>1</v>
      </c>
      <c r="AD50" s="152">
        <f t="shared" si="5"/>
        <v>-8.6294416243654748E-2</v>
      </c>
      <c r="AG50" s="61"/>
      <c r="AI50" s="61"/>
      <c r="AJ50" s="61"/>
    </row>
    <row r="51" spans="1:36" ht="15.95" customHeight="1" x14ac:dyDescent="0.25">
      <c r="A51" s="1"/>
      <c r="B51" s="22">
        <v>1103</v>
      </c>
      <c r="C51" s="9"/>
      <c r="D51" s="64" t="s">
        <v>29</v>
      </c>
      <c r="E51" s="1"/>
      <c r="F51" s="24">
        <f>J51/(1-$N$4)</f>
        <v>436.66666666666663</v>
      </c>
      <c r="G51" s="25"/>
      <c r="H51" s="24">
        <f>F51*$N$4</f>
        <v>43.666666666666664</v>
      </c>
      <c r="I51" s="25"/>
      <c r="J51" s="24">
        <v>393</v>
      </c>
      <c r="K51" s="26"/>
      <c r="L51" s="24">
        <f t="shared" si="24"/>
        <v>2620</v>
      </c>
      <c r="M51" s="25"/>
      <c r="N51" s="24">
        <f t="shared" si="25"/>
        <v>2358</v>
      </c>
      <c r="O51" s="1"/>
      <c r="P51" s="54">
        <f t="shared" si="14"/>
        <v>398.98477157360406</v>
      </c>
      <c r="Q51" s="55"/>
      <c r="R51" s="56">
        <f t="shared" si="15"/>
        <v>5.9847715736040605</v>
      </c>
      <c r="S51" s="55"/>
      <c r="T51" s="57">
        <f t="shared" si="2"/>
        <v>393</v>
      </c>
      <c r="U51" s="55"/>
      <c r="V51" s="57">
        <f t="shared" si="26"/>
        <v>2393.9086294416243</v>
      </c>
      <c r="W51" s="55"/>
      <c r="X51" s="57">
        <f t="shared" si="27"/>
        <v>2358</v>
      </c>
      <c r="Z51" s="204"/>
      <c r="AA51" s="7" t="str">
        <f>B51&amp;D51&amp;F51&amp;H51&amp;J51&amp;L51&amp;N51</f>
        <v>1103Teologia (B)436,66666666666743,666666666666739326202358</v>
      </c>
      <c r="AB51" s="101" t="s">
        <v>418</v>
      </c>
      <c r="AC51" s="102" t="b">
        <f t="shared" si="11"/>
        <v>1</v>
      </c>
      <c r="AD51" s="152">
        <f t="shared" si="5"/>
        <v>-8.6294416243654748E-2</v>
      </c>
      <c r="AG51" s="61"/>
      <c r="AI51" s="61"/>
      <c r="AJ51" s="61"/>
    </row>
    <row r="52" spans="1:36" ht="15.75" customHeight="1" x14ac:dyDescent="0.25">
      <c r="A52" s="1"/>
      <c r="B52" s="22">
        <v>1163</v>
      </c>
      <c r="C52" s="9"/>
      <c r="D52" s="64" t="s">
        <v>30</v>
      </c>
      <c r="E52" s="1"/>
      <c r="F52" s="24">
        <f t="shared" ref="F52" si="35">J52/0.9</f>
        <v>355.55555555555554</v>
      </c>
      <c r="G52" s="25"/>
      <c r="H52" s="24">
        <f>F52*10%</f>
        <v>35.555555555555557</v>
      </c>
      <c r="I52" s="25"/>
      <c r="J52" s="24">
        <v>320</v>
      </c>
      <c r="K52" s="26"/>
      <c r="L52" s="24">
        <f t="shared" si="24"/>
        <v>2133.333333333333</v>
      </c>
      <c r="M52" s="25"/>
      <c r="N52" s="24">
        <f t="shared" si="25"/>
        <v>1920</v>
      </c>
      <c r="O52" s="1"/>
      <c r="P52" s="54">
        <f t="shared" si="14"/>
        <v>324.87309644670052</v>
      </c>
      <c r="Q52" s="55"/>
      <c r="R52" s="56">
        <f t="shared" si="15"/>
        <v>4.8730964467005071</v>
      </c>
      <c r="S52" s="55"/>
      <c r="T52" s="57">
        <f t="shared" si="2"/>
        <v>320</v>
      </c>
      <c r="U52" s="55"/>
      <c r="V52" s="57">
        <f t="shared" si="26"/>
        <v>1949.2385786802031</v>
      </c>
      <c r="W52" s="55"/>
      <c r="X52" s="57">
        <f t="shared" si="27"/>
        <v>1920</v>
      </c>
      <c r="Z52" s="204"/>
      <c r="AA52" s="7" t="str">
        <f>B52&amp;D52&amp;F52&amp;H52&amp;J52&amp;L52&amp;N52</f>
        <v>1163Teologia (I)355,55555555555635,55555555555563202133,333333333331920</v>
      </c>
      <c r="AB52" s="101" t="s">
        <v>419</v>
      </c>
      <c r="AC52" s="102" t="b">
        <f t="shared" si="11"/>
        <v>1</v>
      </c>
      <c r="AD52" s="152">
        <f t="shared" si="5"/>
        <v>-8.6294416243654748E-2</v>
      </c>
      <c r="AF52" s="53"/>
      <c r="AG52" s="103"/>
      <c r="AI52" s="61"/>
      <c r="AJ52" s="61"/>
    </row>
    <row r="53" spans="1:36" ht="4.9000000000000004" customHeight="1" x14ac:dyDescent="0.25">
      <c r="A53" s="9"/>
      <c r="B53" s="31"/>
      <c r="C53" s="9"/>
      <c r="D53" s="28"/>
      <c r="E53" s="28"/>
      <c r="F53" s="28"/>
      <c r="G53" s="9"/>
      <c r="H53" s="9"/>
      <c r="I53" s="9"/>
      <c r="J53" s="32"/>
      <c r="K53" s="28"/>
      <c r="L53" s="9"/>
      <c r="M53" s="9"/>
      <c r="N53" s="28"/>
      <c r="O53" s="9"/>
      <c r="R53" s="56"/>
      <c r="AB53" s="101"/>
      <c r="AC53" s="102"/>
      <c r="AD53" s="152"/>
      <c r="AF53" s="53"/>
      <c r="AG53" s="103">
        <f>T53-J53-AF53</f>
        <v>0</v>
      </c>
      <c r="AI53" s="61">
        <f t="shared" ref="AI53" si="36">P53*6-V53</f>
        <v>0</v>
      </c>
      <c r="AJ53" s="61">
        <f t="shared" ref="AJ53" si="37">T53*6-X53</f>
        <v>0</v>
      </c>
    </row>
    <row r="54" spans="1:36" ht="15.75" customHeight="1" x14ac:dyDescent="0.25">
      <c r="A54" s="33"/>
      <c r="B54" s="286" t="s">
        <v>31</v>
      </c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33"/>
      <c r="P54" s="61"/>
      <c r="R54" s="61"/>
      <c r="T54" s="152">
        <f>T41/T42-1</f>
        <v>-8.6567164179104483E-2</v>
      </c>
      <c r="AF54" s="53"/>
      <c r="AG54" s="53"/>
    </row>
    <row r="55" spans="1:36" ht="21.75" customHeight="1" x14ac:dyDescent="0.25">
      <c r="A55" s="9"/>
      <c r="B55" s="31"/>
      <c r="C55" s="9"/>
      <c r="D55" s="28"/>
      <c r="E55" s="28"/>
      <c r="F55" s="28"/>
      <c r="G55" s="9"/>
      <c r="H55" s="9"/>
      <c r="I55" s="9"/>
      <c r="J55" s="32"/>
      <c r="K55" s="28"/>
      <c r="L55" s="9"/>
      <c r="M55" s="9"/>
      <c r="N55" s="34"/>
      <c r="O55" s="9"/>
      <c r="P55" s="61"/>
      <c r="T55" s="61"/>
      <c r="V55" s="61"/>
      <c r="X55" s="61"/>
    </row>
    <row r="56" spans="1:36" ht="15.75" customHeight="1" x14ac:dyDescent="0.25">
      <c r="A56" s="35"/>
      <c r="B56" s="287" t="s">
        <v>32</v>
      </c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35"/>
      <c r="V56" s="61"/>
      <c r="X56" s="61"/>
    </row>
    <row r="57" spans="1:36" ht="15" customHeight="1" x14ac:dyDescent="0.25">
      <c r="A57" s="9"/>
      <c r="B57" s="36"/>
      <c r="C57" s="9"/>
      <c r="D57" s="9"/>
      <c r="E57" s="9"/>
      <c r="F57" s="9"/>
      <c r="G57" s="9"/>
      <c r="H57" s="9"/>
      <c r="I57" s="9"/>
      <c r="J57" s="37"/>
      <c r="K57" s="9"/>
      <c r="L57" s="9"/>
      <c r="M57" s="9"/>
      <c r="N57" s="38"/>
      <c r="O57" s="9"/>
      <c r="V57" s="61"/>
      <c r="X57" s="61"/>
    </row>
    <row r="58" spans="1:36" ht="15.75" customHeight="1" x14ac:dyDescent="0.25">
      <c r="A58" s="35"/>
      <c r="B58" s="288" t="s">
        <v>61</v>
      </c>
      <c r="C58" s="288"/>
      <c r="D58" s="288"/>
      <c r="E58" s="288"/>
      <c r="F58" s="288"/>
      <c r="G58" s="288"/>
      <c r="H58" s="288"/>
      <c r="I58" s="288"/>
      <c r="J58" s="288"/>
      <c r="K58" s="88"/>
      <c r="L58" s="88"/>
      <c r="M58" s="9"/>
      <c r="N58" s="88"/>
      <c r="O58" s="35"/>
      <c r="R58" s="61"/>
    </row>
    <row r="59" spans="1:36" ht="15" customHeight="1" x14ac:dyDescent="0.25">
      <c r="A59" s="35"/>
      <c r="B59" s="35"/>
      <c r="C59" s="9"/>
      <c r="D59" s="35"/>
      <c r="E59" s="35"/>
      <c r="F59" s="35"/>
      <c r="G59" s="9"/>
      <c r="H59" s="35"/>
      <c r="I59" s="9"/>
      <c r="J59" s="35"/>
      <c r="K59" s="35"/>
      <c r="L59" s="35"/>
      <c r="M59" s="9"/>
      <c r="N59" s="35"/>
      <c r="O59" s="35"/>
    </row>
    <row r="60" spans="1:36" ht="15.75" customHeight="1" x14ac:dyDescent="0.25">
      <c r="A60" s="26"/>
      <c r="B60" s="284" t="s">
        <v>33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6"/>
    </row>
    <row r="61" spans="1:36" ht="15.75" customHeight="1" x14ac:dyDescent="0.25">
      <c r="A61" s="26"/>
      <c r="B61" s="284" t="s">
        <v>46</v>
      </c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6"/>
    </row>
    <row r="62" spans="1:36" ht="15.75" customHeight="1" x14ac:dyDescent="0.2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</sheetData>
  <autoFilter ref="Z6:Z52"/>
  <mergeCells count="10">
    <mergeCell ref="B60:N60"/>
    <mergeCell ref="B61:N61"/>
    <mergeCell ref="P2:R2"/>
    <mergeCell ref="P4:R4"/>
    <mergeCell ref="B2:N2"/>
    <mergeCell ref="B3:N3"/>
    <mergeCell ref="B54:N54"/>
    <mergeCell ref="B56:N56"/>
    <mergeCell ref="B58:J58"/>
    <mergeCell ref="B4:J4"/>
  </mergeCells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r:id="rId1"/>
  <headerFooter>
    <oddHeader>&amp;R&amp;"Arial,Negrito"&amp;18Anexo 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theme="0" tint="-4.9989318521683403E-2"/>
  </sheetPr>
  <dimension ref="B1:L72"/>
  <sheetViews>
    <sheetView showGridLines="0" workbookViewId="0">
      <pane ySplit="2" topLeftCell="A3" activePane="bottomLeft" state="frozen"/>
      <selection pane="bottomLeft" activeCell="H28" sqref="H28"/>
    </sheetView>
  </sheetViews>
  <sheetFormatPr defaultColWidth="9.140625" defaultRowHeight="12.75" x14ac:dyDescent="0.2"/>
  <cols>
    <col min="1" max="1" width="1.7109375" style="41" customWidth="1"/>
    <col min="2" max="2" width="12.42578125" style="41" customWidth="1"/>
    <col min="3" max="3" width="29.140625" style="41" customWidth="1"/>
    <col min="4" max="4" width="14.5703125" style="268" bestFit="1" customWidth="1"/>
    <col min="5" max="5" width="2.140625" style="41" customWidth="1"/>
    <col min="6" max="6" width="12.42578125" style="41" customWidth="1"/>
    <col min="7" max="7" width="29.140625" style="41" customWidth="1"/>
    <col min="8" max="8" width="14.5703125" style="268" bestFit="1" customWidth="1"/>
    <col min="9" max="9" width="2.140625" style="41" customWidth="1"/>
    <col min="10" max="10" width="12.42578125" style="41" customWidth="1"/>
    <col min="11" max="11" width="29.140625" style="41" customWidth="1"/>
    <col min="12" max="12" width="14.5703125" style="268" bestFit="1" customWidth="1"/>
    <col min="13" max="16384" width="9.140625" style="41"/>
  </cols>
  <sheetData>
    <row r="1" spans="2:12" ht="7.9" customHeight="1" x14ac:dyDescent="0.2"/>
    <row r="2" spans="2:12" s="274" customFormat="1" ht="18.399999999999999" customHeight="1" x14ac:dyDescent="0.25">
      <c r="B2" s="273" t="s">
        <v>37</v>
      </c>
      <c r="C2" s="273" t="s">
        <v>325</v>
      </c>
      <c r="D2" s="272" t="s">
        <v>320</v>
      </c>
      <c r="F2" s="273" t="s">
        <v>37</v>
      </c>
      <c r="G2" s="273" t="s">
        <v>326</v>
      </c>
      <c r="H2" s="272" t="s">
        <v>320</v>
      </c>
      <c r="J2" s="273" t="s">
        <v>37</v>
      </c>
      <c r="K2" s="273" t="s">
        <v>327</v>
      </c>
      <c r="L2" s="272" t="s">
        <v>320</v>
      </c>
    </row>
    <row r="3" spans="2:12" x14ac:dyDescent="0.2">
      <c r="B3" s="42" t="s">
        <v>38</v>
      </c>
      <c r="C3" s="42" t="s">
        <v>288</v>
      </c>
      <c r="D3" s="269"/>
      <c r="F3" s="42" t="s">
        <v>39</v>
      </c>
      <c r="G3" s="42" t="s">
        <v>182</v>
      </c>
      <c r="H3" s="269" t="s">
        <v>321</v>
      </c>
      <c r="J3" s="42" t="s">
        <v>39</v>
      </c>
      <c r="K3" s="42" t="s">
        <v>195</v>
      </c>
      <c r="L3" s="269" t="s">
        <v>321</v>
      </c>
    </row>
    <row r="4" spans="2:12" x14ac:dyDescent="0.2">
      <c r="B4" s="42" t="s">
        <v>38</v>
      </c>
      <c r="C4" s="42" t="s">
        <v>289</v>
      </c>
      <c r="D4" s="269"/>
      <c r="F4" s="42" t="s">
        <v>39</v>
      </c>
      <c r="G4" s="42" t="s">
        <v>187</v>
      </c>
      <c r="H4" s="269" t="s">
        <v>321</v>
      </c>
      <c r="J4" s="42" t="s">
        <v>39</v>
      </c>
      <c r="K4" s="42" t="s">
        <v>197</v>
      </c>
      <c r="L4" s="269" t="s">
        <v>321</v>
      </c>
    </row>
    <row r="5" spans="2:12" x14ac:dyDescent="0.2">
      <c r="B5" s="254" t="s">
        <v>38</v>
      </c>
      <c r="C5" s="254" t="s">
        <v>319</v>
      </c>
      <c r="D5" s="270"/>
      <c r="F5" s="42" t="s">
        <v>39</v>
      </c>
      <c r="G5" s="42" t="s">
        <v>185</v>
      </c>
      <c r="H5" s="269" t="s">
        <v>321</v>
      </c>
      <c r="J5" s="42" t="s">
        <v>39</v>
      </c>
      <c r="K5" s="42" t="s">
        <v>198</v>
      </c>
      <c r="L5" s="269" t="s">
        <v>321</v>
      </c>
    </row>
    <row r="6" spans="2:12" x14ac:dyDescent="0.2">
      <c r="B6" s="42" t="s">
        <v>39</v>
      </c>
      <c r="C6" s="42" t="s">
        <v>290</v>
      </c>
      <c r="D6" s="269"/>
      <c r="F6" s="42" t="s">
        <v>39</v>
      </c>
      <c r="G6" s="42" t="s">
        <v>183</v>
      </c>
      <c r="H6" s="269" t="s">
        <v>321</v>
      </c>
      <c r="J6" s="42" t="s">
        <v>39</v>
      </c>
      <c r="K6" s="42" t="s">
        <v>199</v>
      </c>
      <c r="L6" s="269" t="s">
        <v>321</v>
      </c>
    </row>
    <row r="7" spans="2:12" x14ac:dyDescent="0.2">
      <c r="B7" s="42" t="s">
        <v>39</v>
      </c>
      <c r="C7" s="42" t="s">
        <v>291</v>
      </c>
      <c r="D7" s="269"/>
      <c r="F7" s="253" t="s">
        <v>39</v>
      </c>
      <c r="G7" s="253" t="s">
        <v>186</v>
      </c>
      <c r="H7" s="269" t="s">
        <v>321</v>
      </c>
      <c r="J7" s="42" t="s">
        <v>39</v>
      </c>
      <c r="K7" s="42" t="s">
        <v>200</v>
      </c>
      <c r="L7" s="269" t="s">
        <v>321</v>
      </c>
    </row>
    <row r="8" spans="2:12" x14ac:dyDescent="0.2">
      <c r="B8" s="253" t="s">
        <v>39</v>
      </c>
      <c r="C8" s="253" t="s">
        <v>292</v>
      </c>
      <c r="D8" s="269"/>
      <c r="F8" s="42" t="s">
        <v>39</v>
      </c>
      <c r="G8" s="42" t="s">
        <v>194</v>
      </c>
      <c r="H8" s="269" t="s">
        <v>321</v>
      </c>
      <c r="J8" s="253" t="s">
        <v>39</v>
      </c>
      <c r="K8" s="253" t="s">
        <v>203</v>
      </c>
      <c r="L8" s="269" t="s">
        <v>321</v>
      </c>
    </row>
    <row r="9" spans="2:12" x14ac:dyDescent="0.2">
      <c r="B9" s="42" t="s">
        <v>39</v>
      </c>
      <c r="C9" s="42" t="s">
        <v>293</v>
      </c>
      <c r="D9" s="269"/>
      <c r="F9" s="254" t="s">
        <v>39</v>
      </c>
      <c r="G9" s="254" t="s">
        <v>184</v>
      </c>
      <c r="H9" s="270" t="s">
        <v>321</v>
      </c>
      <c r="J9" s="42" t="s">
        <v>39</v>
      </c>
      <c r="K9" s="42" t="s">
        <v>204</v>
      </c>
      <c r="L9" s="269" t="s">
        <v>321</v>
      </c>
    </row>
    <row r="10" spans="2:12" x14ac:dyDescent="0.2">
      <c r="B10" s="42" t="s">
        <v>39</v>
      </c>
      <c r="C10" s="42" t="s">
        <v>294</v>
      </c>
      <c r="D10" s="269"/>
      <c r="F10" s="253" t="s">
        <v>65</v>
      </c>
      <c r="G10" s="253" t="s">
        <v>272</v>
      </c>
      <c r="H10" s="271" t="s">
        <v>321</v>
      </c>
      <c r="J10" s="42" t="s">
        <v>39</v>
      </c>
      <c r="K10" s="42" t="s">
        <v>205</v>
      </c>
      <c r="L10" s="269" t="s">
        <v>321</v>
      </c>
    </row>
    <row r="11" spans="2:12" x14ac:dyDescent="0.2">
      <c r="B11" s="42" t="s">
        <v>39</v>
      </c>
      <c r="C11" s="42" t="s">
        <v>295</v>
      </c>
      <c r="D11" s="269"/>
      <c r="F11" s="42" t="s">
        <v>65</v>
      </c>
      <c r="G11" s="42" t="s">
        <v>268</v>
      </c>
      <c r="H11" s="269" t="s">
        <v>321</v>
      </c>
      <c r="J11" s="42" t="s">
        <v>39</v>
      </c>
      <c r="K11" s="42" t="s">
        <v>206</v>
      </c>
      <c r="L11" s="269" t="s">
        <v>321</v>
      </c>
    </row>
    <row r="12" spans="2:12" x14ac:dyDescent="0.2">
      <c r="B12" s="42" t="s">
        <v>39</v>
      </c>
      <c r="C12" s="42" t="s">
        <v>296</v>
      </c>
      <c r="D12" s="269"/>
      <c r="F12" s="42" t="s">
        <v>65</v>
      </c>
      <c r="G12" s="42" t="s">
        <v>179</v>
      </c>
      <c r="H12" s="269" t="s">
        <v>321</v>
      </c>
      <c r="J12" s="42" t="s">
        <v>39</v>
      </c>
      <c r="K12" s="42" t="s">
        <v>207</v>
      </c>
      <c r="L12" s="269" t="s">
        <v>321</v>
      </c>
    </row>
    <row r="13" spans="2:12" x14ac:dyDescent="0.2">
      <c r="B13" s="42" t="s">
        <v>39</v>
      </c>
      <c r="C13" s="42" t="s">
        <v>87</v>
      </c>
      <c r="D13" s="269" t="s">
        <v>321</v>
      </c>
      <c r="F13" s="42" t="s">
        <v>65</v>
      </c>
      <c r="G13" s="42" t="s">
        <v>191</v>
      </c>
      <c r="H13" s="269" t="s">
        <v>321</v>
      </c>
      <c r="J13" s="42" t="s">
        <v>39</v>
      </c>
      <c r="K13" s="42" t="s">
        <v>208</v>
      </c>
      <c r="L13" s="269" t="s">
        <v>321</v>
      </c>
    </row>
    <row r="14" spans="2:12" x14ac:dyDescent="0.2">
      <c r="B14" s="42" t="s">
        <v>39</v>
      </c>
      <c r="C14" s="42" t="s">
        <v>297</v>
      </c>
      <c r="D14" s="269"/>
      <c r="F14" s="42" t="s">
        <v>65</v>
      </c>
      <c r="G14" s="42" t="s">
        <v>190</v>
      </c>
      <c r="H14" s="269" t="s">
        <v>321</v>
      </c>
      <c r="J14" s="42" t="s">
        <v>39</v>
      </c>
      <c r="K14" s="42" t="s">
        <v>218</v>
      </c>
      <c r="L14" s="269" t="s">
        <v>321</v>
      </c>
    </row>
    <row r="15" spans="2:12" x14ac:dyDescent="0.2">
      <c r="B15" s="42" t="s">
        <v>39</v>
      </c>
      <c r="C15" s="42" t="s">
        <v>85</v>
      </c>
      <c r="D15" s="269" t="s">
        <v>321</v>
      </c>
      <c r="F15" s="42" t="s">
        <v>65</v>
      </c>
      <c r="G15" s="42" t="s">
        <v>188</v>
      </c>
      <c r="H15" s="269" t="s">
        <v>321</v>
      </c>
      <c r="J15" s="42" t="s">
        <v>39</v>
      </c>
      <c r="K15" s="42" t="s">
        <v>219</v>
      </c>
      <c r="L15" s="269" t="s">
        <v>321</v>
      </c>
    </row>
    <row r="16" spans="2:12" x14ac:dyDescent="0.2">
      <c r="B16" s="254" t="s">
        <v>39</v>
      </c>
      <c r="C16" s="254" t="s">
        <v>86</v>
      </c>
      <c r="D16" s="270" t="s">
        <v>321</v>
      </c>
      <c r="F16" s="42" t="s">
        <v>65</v>
      </c>
      <c r="G16" s="42" t="s">
        <v>189</v>
      </c>
      <c r="H16" s="269" t="s">
        <v>321</v>
      </c>
      <c r="J16" s="42" t="s">
        <v>39</v>
      </c>
      <c r="K16" s="42" t="s">
        <v>209</v>
      </c>
      <c r="L16" s="269" t="s">
        <v>321</v>
      </c>
    </row>
    <row r="17" spans="2:12" x14ac:dyDescent="0.2">
      <c r="B17" s="42" t="s">
        <v>65</v>
      </c>
      <c r="C17" s="42" t="s">
        <v>298</v>
      </c>
      <c r="D17" s="269"/>
      <c r="F17" s="42" t="s">
        <v>65</v>
      </c>
      <c r="G17" s="42" t="s">
        <v>281</v>
      </c>
      <c r="H17" s="269"/>
      <c r="J17" s="42" t="s">
        <v>39</v>
      </c>
      <c r="K17" s="42" t="s">
        <v>210</v>
      </c>
      <c r="L17" s="269" t="s">
        <v>321</v>
      </c>
    </row>
    <row r="18" spans="2:12" x14ac:dyDescent="0.2">
      <c r="B18" s="42" t="s">
        <v>65</v>
      </c>
      <c r="C18" s="42" t="s">
        <v>299</v>
      </c>
      <c r="D18" s="269"/>
      <c r="F18" s="42" t="s">
        <v>65</v>
      </c>
      <c r="G18" s="42" t="s">
        <v>267</v>
      </c>
      <c r="H18" s="269" t="s">
        <v>321</v>
      </c>
      <c r="J18" s="42" t="s">
        <v>39</v>
      </c>
      <c r="K18" s="42" t="s">
        <v>201</v>
      </c>
      <c r="L18" s="269" t="s">
        <v>321</v>
      </c>
    </row>
    <row r="19" spans="2:12" x14ac:dyDescent="0.2">
      <c r="B19" s="42" t="s">
        <v>65</v>
      </c>
      <c r="C19" s="42" t="s">
        <v>300</v>
      </c>
      <c r="D19" s="269"/>
      <c r="F19" s="42" t="s">
        <v>65</v>
      </c>
      <c r="G19" s="42" t="s">
        <v>324</v>
      </c>
      <c r="H19" s="269" t="s">
        <v>321</v>
      </c>
      <c r="J19" s="42" t="s">
        <v>39</v>
      </c>
      <c r="K19" s="42" t="s">
        <v>211</v>
      </c>
      <c r="L19" s="269" t="s">
        <v>321</v>
      </c>
    </row>
    <row r="20" spans="2:12" x14ac:dyDescent="0.2">
      <c r="B20" s="42" t="s">
        <v>65</v>
      </c>
      <c r="C20" s="42" t="s">
        <v>301</v>
      </c>
      <c r="D20" s="269"/>
      <c r="F20" s="42" t="s">
        <v>65</v>
      </c>
      <c r="G20" s="42" t="s">
        <v>266</v>
      </c>
      <c r="H20" s="269" t="s">
        <v>321</v>
      </c>
      <c r="J20" s="42" t="s">
        <v>39</v>
      </c>
      <c r="K20" s="42" t="s">
        <v>213</v>
      </c>
      <c r="L20" s="269" t="s">
        <v>321</v>
      </c>
    </row>
    <row r="21" spans="2:12" x14ac:dyDescent="0.2">
      <c r="B21" s="42" t="s">
        <v>65</v>
      </c>
      <c r="C21" s="42" t="s">
        <v>302</v>
      </c>
      <c r="D21" s="269"/>
      <c r="F21" s="42" t="s">
        <v>65</v>
      </c>
      <c r="G21" s="42" t="s">
        <v>180</v>
      </c>
      <c r="H21" s="269" t="s">
        <v>321</v>
      </c>
      <c r="J21" s="42" t="s">
        <v>39</v>
      </c>
      <c r="K21" s="42" t="s">
        <v>214</v>
      </c>
      <c r="L21" s="269" t="s">
        <v>321</v>
      </c>
    </row>
    <row r="22" spans="2:12" x14ac:dyDescent="0.2">
      <c r="B22" s="42" t="s">
        <v>65</v>
      </c>
      <c r="C22" s="42" t="s">
        <v>303</v>
      </c>
      <c r="D22" s="269"/>
      <c r="F22" s="42" t="s">
        <v>65</v>
      </c>
      <c r="G22" s="42" t="s">
        <v>273</v>
      </c>
      <c r="H22" s="269" t="s">
        <v>321</v>
      </c>
      <c r="J22" s="42" t="s">
        <v>39</v>
      </c>
      <c r="K22" s="42" t="s">
        <v>215</v>
      </c>
      <c r="L22" s="269" t="s">
        <v>321</v>
      </c>
    </row>
    <row r="23" spans="2:12" x14ac:dyDescent="0.2">
      <c r="B23" s="42" t="s">
        <v>65</v>
      </c>
      <c r="C23" s="42" t="s">
        <v>304</v>
      </c>
      <c r="D23" s="269"/>
      <c r="F23" s="42" t="s">
        <v>65</v>
      </c>
      <c r="G23" s="42" t="s">
        <v>287</v>
      </c>
      <c r="H23" s="269" t="s">
        <v>321</v>
      </c>
      <c r="J23" s="42" t="s">
        <v>39</v>
      </c>
      <c r="K23" s="42" t="s">
        <v>216</v>
      </c>
      <c r="L23" s="269" t="s">
        <v>321</v>
      </c>
    </row>
    <row r="24" spans="2:12" x14ac:dyDescent="0.2">
      <c r="B24" s="42" t="s">
        <v>65</v>
      </c>
      <c r="C24" s="42" t="s">
        <v>305</v>
      </c>
      <c r="D24" s="269"/>
      <c r="F24" s="253" t="s">
        <v>65</v>
      </c>
      <c r="G24" s="253" t="s">
        <v>280</v>
      </c>
      <c r="H24" s="271" t="s">
        <v>321</v>
      </c>
      <c r="J24" s="42" t="s">
        <v>39</v>
      </c>
      <c r="K24" s="42" t="s">
        <v>196</v>
      </c>
      <c r="L24" s="269" t="s">
        <v>321</v>
      </c>
    </row>
    <row r="25" spans="2:12" x14ac:dyDescent="0.2">
      <c r="B25" s="253" t="s">
        <v>65</v>
      </c>
      <c r="C25" s="253" t="s">
        <v>306</v>
      </c>
      <c r="D25" s="271"/>
      <c r="F25" s="253" t="s">
        <v>65</v>
      </c>
      <c r="G25" s="253" t="s">
        <v>265</v>
      </c>
      <c r="H25" s="271" t="s">
        <v>321</v>
      </c>
      <c r="J25" s="253" t="s">
        <v>39</v>
      </c>
      <c r="K25" s="253" t="s">
        <v>212</v>
      </c>
      <c r="L25" s="271" t="s">
        <v>321</v>
      </c>
    </row>
    <row r="26" spans="2:12" x14ac:dyDescent="0.2">
      <c r="B26" s="42" t="s">
        <v>65</v>
      </c>
      <c r="C26" s="42" t="s">
        <v>307</v>
      </c>
      <c r="D26" s="269"/>
      <c r="F26" s="42" t="s">
        <v>65</v>
      </c>
      <c r="G26" s="42" t="s">
        <v>274</v>
      </c>
      <c r="H26" s="269" t="s">
        <v>321</v>
      </c>
      <c r="J26" s="254" t="s">
        <v>39</v>
      </c>
      <c r="K26" s="254" t="s">
        <v>202</v>
      </c>
      <c r="L26" s="270" t="s">
        <v>321</v>
      </c>
    </row>
    <row r="27" spans="2:12" x14ac:dyDescent="0.2">
      <c r="B27" s="42" t="s">
        <v>65</v>
      </c>
      <c r="C27" s="42" t="s">
        <v>308</v>
      </c>
      <c r="D27" s="269"/>
      <c r="F27" s="42" t="s">
        <v>65</v>
      </c>
      <c r="G27" s="42" t="s">
        <v>269</v>
      </c>
      <c r="H27" s="269" t="s">
        <v>321</v>
      </c>
      <c r="J27" s="42" t="s">
        <v>65</v>
      </c>
      <c r="K27" s="42" t="s">
        <v>260</v>
      </c>
      <c r="L27" s="269" t="s">
        <v>321</v>
      </c>
    </row>
    <row r="28" spans="2:12" x14ac:dyDescent="0.2">
      <c r="B28" s="42" t="s">
        <v>65</v>
      </c>
      <c r="C28" s="42" t="s">
        <v>309</v>
      </c>
      <c r="D28" s="269"/>
      <c r="F28" s="42" t="s">
        <v>65</v>
      </c>
      <c r="G28" s="42" t="s">
        <v>270</v>
      </c>
      <c r="H28" s="269" t="s">
        <v>321</v>
      </c>
      <c r="J28" s="42" t="s">
        <v>65</v>
      </c>
      <c r="K28" s="42" t="s">
        <v>240</v>
      </c>
      <c r="L28" s="269" t="s">
        <v>321</v>
      </c>
    </row>
    <row r="29" spans="2:12" x14ac:dyDescent="0.2">
      <c r="B29" s="42" t="s">
        <v>65</v>
      </c>
      <c r="C29" s="42" t="s">
        <v>310</v>
      </c>
      <c r="D29" s="269"/>
      <c r="F29" s="42" t="s">
        <v>65</v>
      </c>
      <c r="G29" s="42" t="s">
        <v>275</v>
      </c>
      <c r="H29" s="269" t="s">
        <v>321</v>
      </c>
      <c r="J29" s="42" t="s">
        <v>65</v>
      </c>
      <c r="K29" s="42" t="s">
        <v>245</v>
      </c>
      <c r="L29" s="269" t="s">
        <v>321</v>
      </c>
    </row>
    <row r="30" spans="2:12" x14ac:dyDescent="0.2">
      <c r="B30" s="42" t="s">
        <v>65</v>
      </c>
      <c r="C30" s="42" t="s">
        <v>311</v>
      </c>
      <c r="D30" s="269"/>
      <c r="F30" s="42" t="s">
        <v>65</v>
      </c>
      <c r="G30" s="42" t="s">
        <v>284</v>
      </c>
      <c r="H30" s="269" t="s">
        <v>321</v>
      </c>
      <c r="J30" s="42" t="s">
        <v>65</v>
      </c>
      <c r="K30" s="42" t="s">
        <v>225</v>
      </c>
      <c r="L30" s="269" t="s">
        <v>321</v>
      </c>
    </row>
    <row r="31" spans="2:12" x14ac:dyDescent="0.2">
      <c r="B31" s="42" t="s">
        <v>65</v>
      </c>
      <c r="C31" s="42" t="s">
        <v>312</v>
      </c>
      <c r="D31" s="269"/>
      <c r="F31" s="42" t="s">
        <v>65</v>
      </c>
      <c r="G31" s="42" t="s">
        <v>271</v>
      </c>
      <c r="H31" s="269" t="s">
        <v>321</v>
      </c>
      <c r="J31" s="42" t="s">
        <v>65</v>
      </c>
      <c r="K31" s="42" t="s">
        <v>220</v>
      </c>
      <c r="L31" s="269" t="s">
        <v>321</v>
      </c>
    </row>
    <row r="32" spans="2:12" x14ac:dyDescent="0.2">
      <c r="B32" s="42" t="s">
        <v>65</v>
      </c>
      <c r="C32" s="42" t="s">
        <v>313</v>
      </c>
      <c r="D32" s="269"/>
      <c r="F32" s="42" t="s">
        <v>65</v>
      </c>
      <c r="G32" s="42" t="s">
        <v>276</v>
      </c>
      <c r="H32" s="269" t="s">
        <v>321</v>
      </c>
      <c r="J32" s="42" t="s">
        <v>65</v>
      </c>
      <c r="K32" s="42" t="s">
        <v>258</v>
      </c>
      <c r="L32" s="269" t="s">
        <v>321</v>
      </c>
    </row>
    <row r="33" spans="2:12" x14ac:dyDescent="0.2">
      <c r="B33" s="42" t="s">
        <v>65</v>
      </c>
      <c r="C33" s="42" t="s">
        <v>314</v>
      </c>
      <c r="D33" s="269"/>
      <c r="F33" s="42" t="s">
        <v>65</v>
      </c>
      <c r="G33" s="42" t="s">
        <v>286</v>
      </c>
      <c r="H33" s="269"/>
      <c r="J33" s="42" t="s">
        <v>65</v>
      </c>
      <c r="K33" s="42" t="s">
        <v>242</v>
      </c>
      <c r="L33" s="269" t="s">
        <v>321</v>
      </c>
    </row>
    <row r="34" spans="2:12" x14ac:dyDescent="0.2">
      <c r="B34" s="42" t="s">
        <v>65</v>
      </c>
      <c r="C34" s="42" t="s">
        <v>315</v>
      </c>
      <c r="D34" s="269"/>
      <c r="F34" s="42" t="s">
        <v>65</v>
      </c>
      <c r="G34" s="42" t="s">
        <v>279</v>
      </c>
      <c r="H34" s="269" t="s">
        <v>321</v>
      </c>
      <c r="J34" s="42" t="s">
        <v>65</v>
      </c>
      <c r="K34" s="42" t="s">
        <v>221</v>
      </c>
      <c r="L34" s="269" t="s">
        <v>321</v>
      </c>
    </row>
    <row r="35" spans="2:12" x14ac:dyDescent="0.2">
      <c r="B35" s="42" t="s">
        <v>65</v>
      </c>
      <c r="C35" s="42" t="s">
        <v>316</v>
      </c>
      <c r="D35" s="269"/>
      <c r="F35" s="42" t="s">
        <v>65</v>
      </c>
      <c r="G35" s="42" t="s">
        <v>285</v>
      </c>
      <c r="H35" s="269"/>
      <c r="J35" s="42" t="s">
        <v>65</v>
      </c>
      <c r="K35" s="42" t="s">
        <v>246</v>
      </c>
      <c r="L35" s="269" t="s">
        <v>321</v>
      </c>
    </row>
    <row r="36" spans="2:12" x14ac:dyDescent="0.2">
      <c r="B36" s="42" t="s">
        <v>65</v>
      </c>
      <c r="C36" s="42" t="s">
        <v>322</v>
      </c>
      <c r="D36" s="269"/>
      <c r="F36" s="42" t="s">
        <v>65</v>
      </c>
      <c r="G36" s="42" t="s">
        <v>283</v>
      </c>
      <c r="H36" s="269"/>
      <c r="J36" s="42" t="s">
        <v>65</v>
      </c>
      <c r="K36" s="42" t="s">
        <v>247</v>
      </c>
      <c r="L36" s="269" t="s">
        <v>321</v>
      </c>
    </row>
    <row r="37" spans="2:12" x14ac:dyDescent="0.2">
      <c r="B37" s="42" t="s">
        <v>65</v>
      </c>
      <c r="C37" s="42" t="s">
        <v>323</v>
      </c>
      <c r="D37" s="269"/>
      <c r="F37" s="42" t="s">
        <v>65</v>
      </c>
      <c r="G37" s="42" t="s">
        <v>277</v>
      </c>
      <c r="H37" s="269" t="s">
        <v>321</v>
      </c>
      <c r="J37" s="42" t="s">
        <v>65</v>
      </c>
      <c r="K37" s="42" t="s">
        <v>259</v>
      </c>
      <c r="L37" s="269" t="s">
        <v>321</v>
      </c>
    </row>
    <row r="38" spans="2:12" x14ac:dyDescent="0.2">
      <c r="B38" s="42" t="s">
        <v>65</v>
      </c>
      <c r="C38" s="42" t="s">
        <v>317</v>
      </c>
      <c r="D38" s="269" t="s">
        <v>321</v>
      </c>
      <c r="F38" s="42" t="s">
        <v>65</v>
      </c>
      <c r="G38" s="42" t="s">
        <v>278</v>
      </c>
      <c r="H38" s="269"/>
      <c r="J38" s="42" t="s">
        <v>65</v>
      </c>
      <c r="K38" s="42" t="s">
        <v>226</v>
      </c>
      <c r="L38" s="269" t="s">
        <v>321</v>
      </c>
    </row>
    <row r="39" spans="2:12" x14ac:dyDescent="0.2">
      <c r="B39" s="42" t="s">
        <v>65</v>
      </c>
      <c r="C39" s="42" t="s">
        <v>318</v>
      </c>
      <c r="D39" s="269"/>
      <c r="F39" s="42"/>
      <c r="G39" s="42"/>
      <c r="H39" s="269"/>
      <c r="J39" s="42" t="s">
        <v>65</v>
      </c>
      <c r="K39" s="42" t="s">
        <v>227</v>
      </c>
      <c r="L39" s="269" t="s">
        <v>321</v>
      </c>
    </row>
    <row r="40" spans="2:12" x14ac:dyDescent="0.2">
      <c r="B40" s="42"/>
      <c r="C40" s="42" t="s">
        <v>282</v>
      </c>
      <c r="D40" s="269"/>
      <c r="F40" s="42"/>
      <c r="G40" s="42"/>
      <c r="H40" s="269"/>
      <c r="J40" s="42" t="s">
        <v>65</v>
      </c>
      <c r="K40" s="42" t="s">
        <v>243</v>
      </c>
      <c r="L40" s="269" t="s">
        <v>321</v>
      </c>
    </row>
    <row r="41" spans="2:12" x14ac:dyDescent="0.2">
      <c r="B41" s="42"/>
      <c r="C41" s="42"/>
      <c r="D41" s="269"/>
      <c r="F41" s="42"/>
      <c r="G41" s="42"/>
      <c r="H41" s="269"/>
      <c r="J41" s="42" t="s">
        <v>65</v>
      </c>
      <c r="K41" s="42" t="s">
        <v>228</v>
      </c>
      <c r="L41" s="269" t="s">
        <v>321</v>
      </c>
    </row>
    <row r="42" spans="2:12" x14ac:dyDescent="0.2">
      <c r="B42" s="42"/>
      <c r="C42" s="42"/>
      <c r="D42" s="269"/>
      <c r="F42" s="42"/>
      <c r="G42" s="42" t="s">
        <v>282</v>
      </c>
      <c r="H42" s="269"/>
      <c r="J42" s="42" t="s">
        <v>65</v>
      </c>
      <c r="K42" s="42" t="s">
        <v>230</v>
      </c>
      <c r="L42" s="269" t="s">
        <v>321</v>
      </c>
    </row>
    <row r="43" spans="2:12" x14ac:dyDescent="0.2">
      <c r="B43" s="42"/>
      <c r="C43" s="42"/>
      <c r="D43" s="269"/>
      <c r="F43" s="42"/>
      <c r="G43" s="42" t="s">
        <v>282</v>
      </c>
      <c r="H43" s="269"/>
      <c r="J43" s="42" t="s">
        <v>65</v>
      </c>
      <c r="K43" s="42" t="s">
        <v>231</v>
      </c>
      <c r="L43" s="269" t="s">
        <v>321</v>
      </c>
    </row>
    <row r="44" spans="2:12" x14ac:dyDescent="0.2">
      <c r="B44" s="42"/>
      <c r="C44" s="42"/>
      <c r="D44" s="269"/>
      <c r="F44" s="42"/>
      <c r="G44" s="42" t="s">
        <v>282</v>
      </c>
      <c r="H44" s="269"/>
      <c r="J44" s="42" t="s">
        <v>65</v>
      </c>
      <c r="K44" s="42" t="s">
        <v>232</v>
      </c>
      <c r="L44" s="269" t="s">
        <v>321</v>
      </c>
    </row>
    <row r="45" spans="2:12" x14ac:dyDescent="0.2">
      <c r="B45" s="42"/>
      <c r="C45" s="42"/>
      <c r="D45" s="269"/>
      <c r="F45" s="42"/>
      <c r="G45" s="42" t="s">
        <v>282</v>
      </c>
      <c r="H45" s="269"/>
      <c r="J45" s="42" t="s">
        <v>65</v>
      </c>
      <c r="K45" s="42" t="s">
        <v>235</v>
      </c>
      <c r="L45" s="269" t="s">
        <v>321</v>
      </c>
    </row>
    <row r="46" spans="2:12" x14ac:dyDescent="0.2">
      <c r="B46" s="42"/>
      <c r="C46" s="42"/>
      <c r="D46" s="269"/>
      <c r="F46" s="42"/>
      <c r="G46" s="42" t="s">
        <v>282</v>
      </c>
      <c r="H46" s="269"/>
      <c r="J46" s="42" t="s">
        <v>65</v>
      </c>
      <c r="K46" s="42" t="s">
        <v>236</v>
      </c>
      <c r="L46" s="269" t="s">
        <v>321</v>
      </c>
    </row>
    <row r="47" spans="2:12" x14ac:dyDescent="0.2">
      <c r="B47" s="42"/>
      <c r="C47" s="42"/>
      <c r="D47" s="269"/>
      <c r="F47" s="42"/>
      <c r="G47" s="42" t="s">
        <v>282</v>
      </c>
      <c r="H47" s="269"/>
      <c r="J47" s="42" t="s">
        <v>65</v>
      </c>
      <c r="K47" s="42" t="s">
        <v>237</v>
      </c>
      <c r="L47" s="269" t="s">
        <v>321</v>
      </c>
    </row>
    <row r="48" spans="2:12" x14ac:dyDescent="0.2">
      <c r="B48" s="42"/>
      <c r="C48" s="42"/>
      <c r="D48" s="269"/>
      <c r="F48" s="42"/>
      <c r="G48" s="42" t="s">
        <v>282</v>
      </c>
      <c r="H48" s="269"/>
      <c r="J48" s="42" t="s">
        <v>65</v>
      </c>
      <c r="K48" s="42" t="s">
        <v>238</v>
      </c>
      <c r="L48" s="269" t="s">
        <v>321</v>
      </c>
    </row>
    <row r="49" spans="2:12" x14ac:dyDescent="0.2">
      <c r="B49" s="42"/>
      <c r="C49" s="42"/>
      <c r="D49" s="269"/>
      <c r="F49" s="42"/>
      <c r="G49" s="42" t="s">
        <v>282</v>
      </c>
      <c r="H49" s="269"/>
      <c r="J49" s="42" t="s">
        <v>65</v>
      </c>
      <c r="K49" s="42" t="s">
        <v>239</v>
      </c>
      <c r="L49" s="269" t="s">
        <v>321</v>
      </c>
    </row>
    <row r="50" spans="2:12" x14ac:dyDescent="0.2">
      <c r="B50" s="42"/>
      <c r="C50" s="42"/>
      <c r="D50" s="269"/>
      <c r="F50" s="42"/>
      <c r="G50" s="42" t="s">
        <v>282</v>
      </c>
      <c r="H50" s="269"/>
      <c r="J50" s="42" t="s">
        <v>65</v>
      </c>
      <c r="K50" s="42" t="s">
        <v>248</v>
      </c>
      <c r="L50" s="269" t="s">
        <v>321</v>
      </c>
    </row>
    <row r="51" spans="2:12" x14ac:dyDescent="0.2">
      <c r="B51" s="42"/>
      <c r="C51" s="42"/>
      <c r="D51" s="269"/>
      <c r="F51" s="42"/>
      <c r="G51" s="42" t="s">
        <v>282</v>
      </c>
      <c r="H51" s="269"/>
      <c r="J51" s="42" t="s">
        <v>65</v>
      </c>
      <c r="K51" s="42" t="s">
        <v>249</v>
      </c>
      <c r="L51" s="269" t="s">
        <v>321</v>
      </c>
    </row>
    <row r="52" spans="2:12" x14ac:dyDescent="0.2">
      <c r="B52" s="42"/>
      <c r="C52" s="42"/>
      <c r="D52" s="269"/>
      <c r="F52" s="42"/>
      <c r="G52" s="42" t="s">
        <v>282</v>
      </c>
      <c r="H52" s="269"/>
      <c r="J52" s="42" t="s">
        <v>65</v>
      </c>
      <c r="K52" s="42" t="s">
        <v>250</v>
      </c>
      <c r="L52" s="269" t="s">
        <v>321</v>
      </c>
    </row>
    <row r="53" spans="2:12" x14ac:dyDescent="0.2">
      <c r="B53" s="42"/>
      <c r="C53" s="42"/>
      <c r="D53" s="269"/>
      <c r="F53" s="42"/>
      <c r="G53" s="42" t="s">
        <v>282</v>
      </c>
      <c r="H53" s="269"/>
      <c r="J53" s="42" t="s">
        <v>65</v>
      </c>
      <c r="K53" s="42" t="s">
        <v>222</v>
      </c>
      <c r="L53" s="269" t="s">
        <v>321</v>
      </c>
    </row>
    <row r="54" spans="2:12" x14ac:dyDescent="0.2">
      <c r="B54" s="42"/>
      <c r="C54" s="42"/>
      <c r="D54" s="269"/>
      <c r="F54" s="42"/>
      <c r="G54" s="42" t="s">
        <v>282</v>
      </c>
      <c r="H54" s="269"/>
      <c r="J54" s="42" t="s">
        <v>65</v>
      </c>
      <c r="K54" s="42" t="s">
        <v>244</v>
      </c>
      <c r="L54" s="269" t="s">
        <v>321</v>
      </c>
    </row>
    <row r="55" spans="2:12" x14ac:dyDescent="0.2">
      <c r="B55" s="42"/>
      <c r="C55" s="42"/>
      <c r="D55" s="269"/>
      <c r="F55" s="42"/>
      <c r="G55" s="42" t="s">
        <v>282</v>
      </c>
      <c r="H55" s="269"/>
      <c r="J55" s="42" t="s">
        <v>65</v>
      </c>
      <c r="K55" s="42" t="s">
        <v>224</v>
      </c>
      <c r="L55" s="269" t="s">
        <v>321</v>
      </c>
    </row>
    <row r="56" spans="2:12" x14ac:dyDescent="0.2">
      <c r="B56" s="42"/>
      <c r="C56" s="42"/>
      <c r="D56" s="269"/>
      <c r="F56" s="42"/>
      <c r="G56" s="42" t="s">
        <v>282</v>
      </c>
      <c r="H56" s="269"/>
      <c r="J56" s="42" t="s">
        <v>65</v>
      </c>
      <c r="K56" s="42" t="s">
        <v>251</v>
      </c>
      <c r="L56" s="269" t="s">
        <v>321</v>
      </c>
    </row>
    <row r="57" spans="2:12" x14ac:dyDescent="0.2">
      <c r="B57" s="42"/>
      <c r="C57" s="42"/>
      <c r="D57" s="269"/>
      <c r="F57" s="42"/>
      <c r="G57" s="42" t="s">
        <v>282</v>
      </c>
      <c r="H57" s="269"/>
      <c r="J57" s="42" t="s">
        <v>65</v>
      </c>
      <c r="K57" s="42" t="s">
        <v>223</v>
      </c>
      <c r="L57" s="269" t="s">
        <v>321</v>
      </c>
    </row>
    <row r="58" spans="2:12" x14ac:dyDescent="0.2">
      <c r="B58" s="42"/>
      <c r="C58" s="42"/>
      <c r="D58" s="269"/>
      <c r="F58" s="42"/>
      <c r="G58" s="42" t="s">
        <v>282</v>
      </c>
      <c r="H58" s="269"/>
      <c r="J58" s="42" t="s">
        <v>65</v>
      </c>
      <c r="K58" s="42" t="s">
        <v>261</v>
      </c>
      <c r="L58" s="269" t="s">
        <v>321</v>
      </c>
    </row>
    <row r="59" spans="2:12" x14ac:dyDescent="0.2">
      <c r="B59" s="42"/>
      <c r="C59" s="42"/>
      <c r="D59" s="269"/>
      <c r="F59" s="42"/>
      <c r="G59" s="42" t="s">
        <v>282</v>
      </c>
      <c r="H59" s="269"/>
      <c r="J59" s="42" t="s">
        <v>65</v>
      </c>
      <c r="K59" s="42" t="s">
        <v>252</v>
      </c>
      <c r="L59" s="269" t="s">
        <v>321</v>
      </c>
    </row>
    <row r="60" spans="2:12" x14ac:dyDescent="0.2">
      <c r="B60" s="42"/>
      <c r="C60" s="42"/>
      <c r="D60" s="269"/>
      <c r="F60" s="42"/>
      <c r="G60" s="42" t="s">
        <v>282</v>
      </c>
      <c r="H60" s="269"/>
      <c r="J60" s="42" t="s">
        <v>65</v>
      </c>
      <c r="K60" s="42" t="s">
        <v>253</v>
      </c>
      <c r="L60" s="269" t="s">
        <v>321</v>
      </c>
    </row>
    <row r="61" spans="2:12" x14ac:dyDescent="0.2">
      <c r="B61" s="42"/>
      <c r="C61" s="42"/>
      <c r="D61" s="269"/>
      <c r="F61" s="42"/>
      <c r="G61" s="42" t="s">
        <v>282</v>
      </c>
      <c r="H61" s="269"/>
      <c r="J61" s="42" t="s">
        <v>65</v>
      </c>
      <c r="K61" s="42" t="s">
        <v>254</v>
      </c>
      <c r="L61" s="269" t="s">
        <v>321</v>
      </c>
    </row>
    <row r="62" spans="2:12" x14ac:dyDescent="0.2">
      <c r="B62" s="42"/>
      <c r="C62" s="42"/>
      <c r="D62" s="269"/>
      <c r="F62" s="42"/>
      <c r="G62" s="42" t="s">
        <v>282</v>
      </c>
      <c r="H62" s="269"/>
      <c r="J62" s="42" t="s">
        <v>65</v>
      </c>
      <c r="K62" s="42" t="s">
        <v>255</v>
      </c>
      <c r="L62" s="269" t="s">
        <v>321</v>
      </c>
    </row>
    <row r="63" spans="2:12" x14ac:dyDescent="0.2">
      <c r="B63" s="42"/>
      <c r="C63" s="42"/>
      <c r="D63" s="269"/>
      <c r="F63" s="42"/>
      <c r="G63" s="42" t="s">
        <v>282</v>
      </c>
      <c r="H63" s="269"/>
      <c r="J63" s="42" t="s">
        <v>65</v>
      </c>
      <c r="K63" s="42" t="s">
        <v>262</v>
      </c>
      <c r="L63" s="269" t="s">
        <v>321</v>
      </c>
    </row>
    <row r="64" spans="2:12" x14ac:dyDescent="0.2">
      <c r="B64" s="42"/>
      <c r="C64" s="42"/>
      <c r="D64" s="269"/>
      <c r="F64" s="42"/>
      <c r="G64" s="42" t="s">
        <v>282</v>
      </c>
      <c r="H64" s="269"/>
      <c r="J64" s="42" t="s">
        <v>65</v>
      </c>
      <c r="K64" s="42" t="s">
        <v>241</v>
      </c>
      <c r="L64" s="269" t="s">
        <v>321</v>
      </c>
    </row>
    <row r="65" spans="2:12" x14ac:dyDescent="0.2">
      <c r="B65" s="42"/>
      <c r="C65" s="42"/>
      <c r="D65" s="269"/>
      <c r="F65" s="42"/>
      <c r="G65" s="42" t="s">
        <v>282</v>
      </c>
      <c r="H65" s="269"/>
      <c r="J65" s="42" t="s">
        <v>65</v>
      </c>
      <c r="K65" s="42" t="s">
        <v>263</v>
      </c>
      <c r="L65" s="269" t="s">
        <v>321</v>
      </c>
    </row>
    <row r="66" spans="2:12" x14ac:dyDescent="0.2">
      <c r="B66" s="42"/>
      <c r="C66" s="42"/>
      <c r="D66" s="269"/>
      <c r="F66" s="42"/>
      <c r="G66" s="42" t="s">
        <v>282</v>
      </c>
      <c r="H66" s="269"/>
      <c r="J66" s="42" t="s">
        <v>65</v>
      </c>
      <c r="K66" s="42" t="s">
        <v>229</v>
      </c>
      <c r="L66" s="269" t="s">
        <v>321</v>
      </c>
    </row>
    <row r="67" spans="2:12" x14ac:dyDescent="0.2">
      <c r="B67" s="42"/>
      <c r="C67" s="42"/>
      <c r="D67" s="269"/>
      <c r="F67" s="42"/>
      <c r="G67" s="42" t="s">
        <v>282</v>
      </c>
      <c r="H67" s="269"/>
      <c r="J67" s="42" t="s">
        <v>65</v>
      </c>
      <c r="K67" s="42" t="s">
        <v>234</v>
      </c>
      <c r="L67" s="269" t="s">
        <v>321</v>
      </c>
    </row>
    <row r="68" spans="2:12" x14ac:dyDescent="0.2">
      <c r="B68" s="42"/>
      <c r="C68" s="42"/>
      <c r="D68" s="269"/>
      <c r="F68" s="42"/>
      <c r="G68" s="42" t="s">
        <v>282</v>
      </c>
      <c r="H68" s="269"/>
      <c r="J68" s="42" t="s">
        <v>65</v>
      </c>
      <c r="K68" s="42" t="s">
        <v>264</v>
      </c>
      <c r="L68" s="269" t="s">
        <v>321</v>
      </c>
    </row>
    <row r="69" spans="2:12" x14ac:dyDescent="0.2">
      <c r="B69" s="42"/>
      <c r="C69" s="42"/>
      <c r="D69" s="269"/>
      <c r="F69" s="42"/>
      <c r="G69" s="42" t="s">
        <v>282</v>
      </c>
      <c r="H69" s="269"/>
      <c r="J69" s="42" t="s">
        <v>65</v>
      </c>
      <c r="K69" s="42" t="s">
        <v>257</v>
      </c>
      <c r="L69" s="269" t="s">
        <v>321</v>
      </c>
    </row>
    <row r="70" spans="2:12" x14ac:dyDescent="0.2">
      <c r="B70" s="42"/>
      <c r="C70" s="42"/>
      <c r="D70" s="269"/>
      <c r="F70" s="42"/>
      <c r="G70" s="42" t="s">
        <v>282</v>
      </c>
      <c r="H70" s="269"/>
      <c r="J70" s="42" t="s">
        <v>65</v>
      </c>
      <c r="K70" s="42" t="s">
        <v>256</v>
      </c>
      <c r="L70" s="269" t="s">
        <v>321</v>
      </c>
    </row>
    <row r="71" spans="2:12" x14ac:dyDescent="0.2">
      <c r="B71" s="42"/>
      <c r="C71" s="42"/>
      <c r="D71" s="269"/>
      <c r="F71" s="42"/>
      <c r="G71" s="42" t="s">
        <v>282</v>
      </c>
      <c r="H71" s="269"/>
      <c r="J71" s="42" t="s">
        <v>65</v>
      </c>
      <c r="K71" s="42" t="s">
        <v>217</v>
      </c>
      <c r="L71" s="269" t="s">
        <v>321</v>
      </c>
    </row>
    <row r="72" spans="2:12" x14ac:dyDescent="0.2">
      <c r="B72" s="42"/>
      <c r="C72" s="42"/>
      <c r="D72" s="269"/>
      <c r="F72" s="42"/>
      <c r="G72" s="42" t="s">
        <v>282</v>
      </c>
      <c r="H72" s="269"/>
      <c r="J72" s="42" t="s">
        <v>65</v>
      </c>
      <c r="K72" s="42" t="s">
        <v>233</v>
      </c>
      <c r="L72" s="269" t="s">
        <v>321</v>
      </c>
    </row>
  </sheetData>
  <sortState ref="F3:H39">
    <sortCondition ref="F3:F39"/>
    <sortCondition ref="G3:G39"/>
  </sortState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E41"/>
  <sheetViews>
    <sheetView topLeftCell="B1" workbookViewId="0">
      <selection activeCell="B6" sqref="B6:C7"/>
    </sheetView>
  </sheetViews>
  <sheetFormatPr defaultColWidth="9" defaultRowHeight="15" x14ac:dyDescent="0.25"/>
  <cols>
    <col min="1" max="1" width="104.140625" style="209" hidden="1" customWidth="1"/>
    <col min="2" max="2" width="7" style="209" customWidth="1"/>
    <col min="3" max="3" width="93.42578125" style="209" customWidth="1"/>
    <col min="4" max="4" width="49.42578125" style="209" customWidth="1"/>
    <col min="5" max="5" width="15.42578125" style="209" customWidth="1"/>
    <col min="6" max="8" width="83.5703125" style="209" customWidth="1"/>
    <col min="9" max="16384" width="9" style="209"/>
  </cols>
  <sheetData>
    <row r="1" spans="1:5" x14ac:dyDescent="0.25">
      <c r="A1" s="208" t="s">
        <v>112</v>
      </c>
      <c r="B1" s="208" t="str">
        <f>LEFT(A1,4)</f>
        <v>1100</v>
      </c>
      <c r="C1" s="208" t="str">
        <f t="shared" ref="C1:C41" si="0">MID(A1,8,99)</f>
        <v>ADMINISTRAÇÃO (EAD - PRESENÇA OBRIGATÓRIA SEMANAL)</v>
      </c>
      <c r="D1" s="208" t="s">
        <v>113</v>
      </c>
      <c r="E1" s="208" t="s">
        <v>114</v>
      </c>
    </row>
    <row r="2" spans="1:5" x14ac:dyDescent="0.25">
      <c r="A2" s="210" t="s">
        <v>156</v>
      </c>
      <c r="B2" s="210" t="str">
        <f t="shared" ref="B2:B41" si="1">LEFT(A2,4)</f>
        <v>2007</v>
      </c>
      <c r="C2" s="210" t="str">
        <f t="shared" si="0"/>
        <v>CIÊNCIAS BIOLÓGICAS (SEGUNDA LICENCIATURA)</v>
      </c>
      <c r="D2" s="210" t="s">
        <v>116</v>
      </c>
      <c r="E2" s="210" t="s">
        <v>114</v>
      </c>
    </row>
    <row r="3" spans="1:5" x14ac:dyDescent="0.25">
      <c r="A3" s="212" t="s">
        <v>134</v>
      </c>
      <c r="B3" s="212" t="str">
        <f t="shared" si="1"/>
        <v>1116</v>
      </c>
      <c r="C3" s="212" t="str">
        <f t="shared" si="0"/>
        <v>CIÊNCIAS CONTÁBEIS (EAD - PRESENÇA OBRIGATÓRIA NAS AVALIAÇÕES DE APREND)</v>
      </c>
      <c r="D3" s="210" t="s">
        <v>113</v>
      </c>
      <c r="E3" s="210" t="s">
        <v>114</v>
      </c>
    </row>
    <row r="4" spans="1:5" x14ac:dyDescent="0.25">
      <c r="A4" s="210" t="s">
        <v>124</v>
      </c>
      <c r="B4" s="211" t="str">
        <f t="shared" si="1"/>
        <v>1107</v>
      </c>
      <c r="C4" s="211" t="str">
        <f t="shared" si="0"/>
        <v>CIÊNCIAS SOCIAIS (EAD - PRESENÇA OBRIGATÓRIA SEMANAL)</v>
      </c>
      <c r="D4" s="210" t="s">
        <v>116</v>
      </c>
      <c r="E4" s="210" t="s">
        <v>114</v>
      </c>
    </row>
    <row r="5" spans="1:5" x14ac:dyDescent="0.25">
      <c r="A5" s="210" t="s">
        <v>157</v>
      </c>
      <c r="B5" s="211" t="str">
        <f t="shared" si="1"/>
        <v>2008</v>
      </c>
      <c r="C5" s="211" t="str">
        <f t="shared" si="0"/>
        <v>CIÊNCIAS SOCIAIS (SEGUNDA LICENCIATURA)</v>
      </c>
      <c r="D5" s="210" t="s">
        <v>116</v>
      </c>
      <c r="E5" s="210" t="s">
        <v>114</v>
      </c>
    </row>
    <row r="6" spans="1:5" ht="21" x14ac:dyDescent="0.25">
      <c r="A6" s="210" t="s">
        <v>142</v>
      </c>
      <c r="B6" s="211" t="str">
        <f t="shared" si="1"/>
        <v>1124</v>
      </c>
      <c r="C6" s="211" t="str">
        <f t="shared" si="0"/>
        <v>CURSO SUPERIOR DE TECNOLOGIA EM ANÁLISE E DESENVOLVIMENTO DE SISTEMAS (EAD - PRESENÇA OBRIGATÓRIA )</v>
      </c>
      <c r="D6" s="210" t="s">
        <v>130</v>
      </c>
      <c r="E6" s="210" t="s">
        <v>121</v>
      </c>
    </row>
    <row r="7" spans="1:5" ht="21" x14ac:dyDescent="0.25">
      <c r="A7" s="212" t="s">
        <v>153</v>
      </c>
      <c r="B7" s="212" t="str">
        <f t="shared" si="1"/>
        <v>1133</v>
      </c>
      <c r="C7" s="212" t="str">
        <f t="shared" si="0"/>
        <v>CURSO SUPERIOR DE TECNOLOGIA EM ANÁLISE E DESENVOLVIMENTO DE SISTEMAS (EAD - PRESENÇA OBRIGATÓRIA N</v>
      </c>
      <c r="D7" s="210" t="s">
        <v>130</v>
      </c>
      <c r="E7" s="210" t="s">
        <v>121</v>
      </c>
    </row>
    <row r="8" spans="1:5" x14ac:dyDescent="0.25">
      <c r="A8" s="210" t="s">
        <v>131</v>
      </c>
      <c r="B8" s="219" t="str">
        <f t="shared" si="1"/>
        <v>1113</v>
      </c>
      <c r="C8" s="219" t="str">
        <f t="shared" si="0"/>
        <v>CURSO SUPERIOR DE TECNOLOGIA EM COMÉRCIO EXTERIOR (EAD - PRESENÇA OBRIGATÓRIA SEMANAL)</v>
      </c>
      <c r="D8" s="210" t="s">
        <v>113</v>
      </c>
      <c r="E8" s="210" t="s">
        <v>121</v>
      </c>
    </row>
    <row r="9" spans="1:5" x14ac:dyDescent="0.25">
      <c r="A9" s="210" t="s">
        <v>129</v>
      </c>
      <c r="B9" s="210" t="str">
        <f t="shared" si="1"/>
        <v>1112</v>
      </c>
      <c r="C9" s="210" t="str">
        <f t="shared" si="0"/>
        <v>CURSO SUPERIOR DE TECNOLOGIA EM GESTÃO AMBIENTAL (EAD - PRESENÇA OBRIGATÓRIA SEMANAL)</v>
      </c>
      <c r="D9" s="210" t="s">
        <v>130</v>
      </c>
      <c r="E9" s="210" t="s">
        <v>121</v>
      </c>
    </row>
    <row r="10" spans="1:5" ht="21" x14ac:dyDescent="0.25">
      <c r="A10" s="212" t="s">
        <v>135</v>
      </c>
      <c r="B10" s="212" t="str">
        <f t="shared" si="1"/>
        <v>1117</v>
      </c>
      <c r="C10" s="212" t="str">
        <f t="shared" si="0"/>
        <v>CURSO SUPERIOR DE TECNOLOGIA EM GESTÃO COMERCIAL (EAD - PRESENÇA OBRIGATÓRIA NAS AVALIAÇÕES DE APRE</v>
      </c>
      <c r="D10" s="210" t="s">
        <v>113</v>
      </c>
      <c r="E10" s="210" t="s">
        <v>121</v>
      </c>
    </row>
    <row r="11" spans="1:5" x14ac:dyDescent="0.25">
      <c r="A11" s="210" t="s">
        <v>143</v>
      </c>
      <c r="B11" s="210" t="str">
        <f t="shared" si="1"/>
        <v>1125</v>
      </c>
      <c r="C11" s="210" t="str">
        <f t="shared" si="0"/>
        <v>CURSO SUPERIOR DE TECNOLOGIA EM GESTÃO DA TECNOLOGIA DA INFORMAÇÃO (EAD)</v>
      </c>
      <c r="D11" s="210" t="s">
        <v>130</v>
      </c>
      <c r="E11" s="210" t="s">
        <v>121</v>
      </c>
    </row>
    <row r="12" spans="1:5" ht="21" x14ac:dyDescent="0.25">
      <c r="A12" s="210" t="s">
        <v>122</v>
      </c>
      <c r="B12" s="210" t="str">
        <f t="shared" si="1"/>
        <v>1105</v>
      </c>
      <c r="C12" s="210" t="str">
        <f t="shared" si="0"/>
        <v>CURSO SUPERIOR DE TECNOLOGIA EM GESTÃO DE RECURSOS HUMANOS (EAD - PRESENÇA OBRIGATÓRIA SEMANAL)</v>
      </c>
      <c r="D12" s="210" t="s">
        <v>113</v>
      </c>
      <c r="E12" s="210" t="s">
        <v>121</v>
      </c>
    </row>
    <row r="13" spans="1:5" ht="21" x14ac:dyDescent="0.25">
      <c r="A13" s="212" t="s">
        <v>146</v>
      </c>
      <c r="B13" s="212" t="str">
        <f t="shared" si="1"/>
        <v>1128</v>
      </c>
      <c r="C13" s="212" t="str">
        <f t="shared" si="0"/>
        <v>CURSO SUPERIOR DE TECNOLOGIA EM GESTÃO DE SEGUROS (EAD - PRESENÇA OBRIGATÓRIA NAS AVALIAÇÕES DE APR</v>
      </c>
      <c r="D13" s="210" t="s">
        <v>113</v>
      </c>
      <c r="E13" s="210" t="s">
        <v>121</v>
      </c>
    </row>
    <row r="14" spans="1:5" x14ac:dyDescent="0.25">
      <c r="A14" s="210" t="s">
        <v>127</v>
      </c>
      <c r="B14" s="210" t="str">
        <f t="shared" si="1"/>
        <v>1110</v>
      </c>
      <c r="C14" s="210" t="str">
        <f t="shared" si="0"/>
        <v>CURSO SUPERIOR DE TECNOLOGIA EM GESTÃO DE TURISMO (EAD - PRESENÇA OBRIGATÓRIA SEMANAL)</v>
      </c>
      <c r="D14" s="210" t="s">
        <v>113</v>
      </c>
      <c r="E14" s="210" t="s">
        <v>121</v>
      </c>
    </row>
    <row r="15" spans="1:5" ht="21" x14ac:dyDescent="0.25">
      <c r="A15" s="212" t="s">
        <v>152</v>
      </c>
      <c r="B15" s="212" t="str">
        <f t="shared" si="1"/>
        <v>1132</v>
      </c>
      <c r="C15" s="212" t="str">
        <f t="shared" si="0"/>
        <v>CURSO SUPERIOR DE TECNOLOGIA EM GESTÃO FINANCEIRA (EAD - PRESENÇA OBRIGATÓRIA NAS AVALIAÇÕES DE APR</v>
      </c>
      <c r="D15" s="210" t="s">
        <v>113</v>
      </c>
      <c r="E15" s="210" t="s">
        <v>121</v>
      </c>
    </row>
    <row r="16" spans="1:5" x14ac:dyDescent="0.25">
      <c r="A16" s="210" t="s">
        <v>132</v>
      </c>
      <c r="B16" s="211" t="str">
        <f t="shared" si="1"/>
        <v>1114</v>
      </c>
      <c r="C16" s="211" t="str">
        <f t="shared" si="0"/>
        <v>CURSO SUPERIOR DE TECNOLOGIA EM GESTÃO FINANCEIRA (EAD - PRESENÇA OBRIGATÓRIA SEMANAL)</v>
      </c>
      <c r="D16" s="210" t="s">
        <v>113</v>
      </c>
      <c r="E16" s="210" t="s">
        <v>121</v>
      </c>
    </row>
    <row r="17" spans="1:5" x14ac:dyDescent="0.25">
      <c r="A17" s="210" t="s">
        <v>147</v>
      </c>
      <c r="B17" s="210" t="str">
        <f t="shared" si="1"/>
        <v>1129</v>
      </c>
      <c r="C17" s="210" t="str">
        <f t="shared" si="0"/>
        <v>CURSO SUPERIOR DE TECNOLOGIA EM GESTÃO HOSPITALAR (EAD - PRESENÇA OBRIGATÓRIA SEMANAL)</v>
      </c>
      <c r="D17" s="210" t="s">
        <v>148</v>
      </c>
      <c r="E17" s="210" t="s">
        <v>121</v>
      </c>
    </row>
    <row r="18" spans="1:5" ht="21" x14ac:dyDescent="0.25">
      <c r="A18" s="212" t="s">
        <v>138</v>
      </c>
      <c r="B18" s="212" t="str">
        <f t="shared" si="1"/>
        <v>1120</v>
      </c>
      <c r="C18" s="212" t="str">
        <f t="shared" si="0"/>
        <v>CURSO SUPERIOR DE TECNOLOGIA EM GESTÃO PORTUÁRIA (EAD - PRESENÇA OBRIGATÓRIA NAS AVALIAÇÕES DE APRE</v>
      </c>
      <c r="D18" s="210" t="s">
        <v>113</v>
      </c>
      <c r="E18" s="210" t="s">
        <v>121</v>
      </c>
    </row>
    <row r="19" spans="1:5" x14ac:dyDescent="0.25">
      <c r="A19" s="210" t="s">
        <v>133</v>
      </c>
      <c r="B19" s="210" t="str">
        <f t="shared" si="1"/>
        <v>1115</v>
      </c>
      <c r="C19" s="210" t="str">
        <f t="shared" si="0"/>
        <v>CURSO SUPERIOR DE TECNOLOGIA EM GESTÃO PÚBLICA (EAD - PRESENÇA OBRIGATÓRIA SEMANAL)</v>
      </c>
      <c r="D19" s="210" t="s">
        <v>113</v>
      </c>
      <c r="E19" s="210" t="s">
        <v>121</v>
      </c>
    </row>
    <row r="20" spans="1:5" x14ac:dyDescent="0.25">
      <c r="A20" s="210" t="s">
        <v>144</v>
      </c>
      <c r="B20" s="210" t="str">
        <f t="shared" si="1"/>
        <v>1126</v>
      </c>
      <c r="C20" s="210" t="str">
        <f t="shared" si="0"/>
        <v>CURSO SUPERIOR DE TECNOLOGIA EM JOGOS DIGITAIS (EAD - PRESENÇA OBRIGATÓRIA SEMANAL)</v>
      </c>
      <c r="D20" s="210" t="s">
        <v>116</v>
      </c>
      <c r="E20" s="210" t="s">
        <v>121</v>
      </c>
    </row>
    <row r="21" spans="1:5" x14ac:dyDescent="0.25">
      <c r="A21" s="210" t="s">
        <v>123</v>
      </c>
      <c r="B21" s="210" t="str">
        <f t="shared" si="1"/>
        <v>1106</v>
      </c>
      <c r="C21" s="210" t="str">
        <f t="shared" si="0"/>
        <v>CURSO SUPERIOR DE TECNOLOGIA EM LOGÍSTICA (EAD - PRESENÇA OBRIGATÓRIA SEMANAL)</v>
      </c>
      <c r="D21" s="210" t="s">
        <v>113</v>
      </c>
      <c r="E21" s="210" t="s">
        <v>121</v>
      </c>
    </row>
    <row r="22" spans="1:5" ht="21" x14ac:dyDescent="0.25">
      <c r="A22" s="212" t="s">
        <v>120</v>
      </c>
      <c r="B22" s="212" t="str">
        <f t="shared" si="1"/>
        <v>1104</v>
      </c>
      <c r="C22" s="212" t="str">
        <f t="shared" si="0"/>
        <v>CURSO SUPERIOR DE TECNOLOGIA EM MARKETING (EAD - PRESENÇA OBRIGATÓRIA NAS AVALIAÇÕES DE APRENDIZAGE</v>
      </c>
      <c r="D22" s="210" t="s">
        <v>113</v>
      </c>
      <c r="E22" s="210" t="s">
        <v>121</v>
      </c>
    </row>
    <row r="23" spans="1:5" x14ac:dyDescent="0.25">
      <c r="A23" s="210" t="s">
        <v>151</v>
      </c>
      <c r="B23" s="211" t="str">
        <f t="shared" si="1"/>
        <v>1131</v>
      </c>
      <c r="C23" s="211" t="str">
        <f t="shared" si="0"/>
        <v>CURSO SUPERIOR DE TECNOLOGIA EM MARKETING (EAD - PRESENÇA OBRIGATÓRIA SEMANAL)</v>
      </c>
      <c r="D23" s="210" t="s">
        <v>113</v>
      </c>
      <c r="E23" s="210" t="s">
        <v>121</v>
      </c>
    </row>
    <row r="24" spans="1:5" x14ac:dyDescent="0.25">
      <c r="A24" s="208" t="s">
        <v>136</v>
      </c>
      <c r="B24" s="208" t="str">
        <f t="shared" si="1"/>
        <v>1118</v>
      </c>
      <c r="C24" s="208" t="str">
        <f t="shared" si="0"/>
        <v>CURSO SUPERIOR DE TECNOLOGIA EM NEGÓCIOS IMOBILIÁRIOS (EAD)</v>
      </c>
      <c r="D24" s="208" t="s">
        <v>113</v>
      </c>
      <c r="E24" s="208" t="s">
        <v>121</v>
      </c>
    </row>
    <row r="25" spans="1:5" ht="21" x14ac:dyDescent="0.25">
      <c r="A25" s="210" t="s">
        <v>125</v>
      </c>
      <c r="B25" s="210" t="str">
        <f t="shared" si="1"/>
        <v>1108</v>
      </c>
      <c r="C25" s="210" t="str">
        <f t="shared" si="0"/>
        <v>CURSO SUPERIOR DE TECNOLOGIA EM PROCESSOS GERENCIAIS (EAD - PRESENÇA OBRIGATÓRIA SEMANAL)</v>
      </c>
      <c r="D25" s="210" t="s">
        <v>113</v>
      </c>
      <c r="E25" s="210" t="s">
        <v>121</v>
      </c>
    </row>
    <row r="26" spans="1:5" x14ac:dyDescent="0.25">
      <c r="A26" s="210" t="s">
        <v>137</v>
      </c>
      <c r="B26" s="210" t="str">
        <f t="shared" si="1"/>
        <v>1119</v>
      </c>
      <c r="C26" s="210" t="str">
        <f t="shared" si="0"/>
        <v>CURSO SUPERIOR DE TECNOLOGIA EM SECRETARIADO (EAD)</v>
      </c>
      <c r="D26" s="210" t="s">
        <v>113</v>
      </c>
      <c r="E26" s="210" t="s">
        <v>121</v>
      </c>
    </row>
    <row r="27" spans="1:5" ht="21" x14ac:dyDescent="0.25">
      <c r="A27" s="212" t="s">
        <v>145</v>
      </c>
      <c r="B27" s="212" t="str">
        <f t="shared" si="1"/>
        <v>1127</v>
      </c>
      <c r="C27" s="212" t="str">
        <f t="shared" si="0"/>
        <v>CURSO SUPERIOR DE TECNOLOGIA EM SEGURANÇA PÚBLICA (EAD - PRESENÇA OBRIGATÓRIA NAS AVALIAÇÕES DE APR</v>
      </c>
      <c r="D27" s="210" t="s">
        <v>113</v>
      </c>
      <c r="E27" s="210" t="s">
        <v>121</v>
      </c>
    </row>
    <row r="28" spans="1:5" x14ac:dyDescent="0.25">
      <c r="A28" s="210" t="s">
        <v>150</v>
      </c>
      <c r="B28" s="210" t="str">
        <f t="shared" si="1"/>
        <v>1130</v>
      </c>
      <c r="C28" s="210" t="str">
        <f t="shared" si="0"/>
        <v>ENGENHARIA AMBIENTAL E SANITÁRIA (EAD - PRESENÇA OBRIGATÓRIA SEMANAL)</v>
      </c>
      <c r="D28" s="210" t="s">
        <v>130</v>
      </c>
      <c r="E28" s="210" t="s">
        <v>114</v>
      </c>
    </row>
    <row r="29" spans="1:5" x14ac:dyDescent="0.25">
      <c r="A29" s="210" t="s">
        <v>126</v>
      </c>
      <c r="B29" s="210" t="str">
        <f t="shared" si="1"/>
        <v>1109</v>
      </c>
      <c r="C29" s="210" t="str">
        <f t="shared" si="0"/>
        <v>FILOSOFIA (EAD - PRESENÇA OBRIGATÓRIA SEMANAL)</v>
      </c>
      <c r="D29" s="210" t="s">
        <v>116</v>
      </c>
      <c r="E29" s="210" t="s">
        <v>114</v>
      </c>
    </row>
    <row r="30" spans="1:5" x14ac:dyDescent="0.25">
      <c r="A30" s="210" t="s">
        <v>140</v>
      </c>
      <c r="B30" s="210" t="str">
        <f t="shared" si="1"/>
        <v>1122</v>
      </c>
      <c r="C30" s="210" t="str">
        <f t="shared" si="0"/>
        <v>LETRAS - LÍNGUA ESTRANGEIRA (EAD - PRESENÇA OBRIGATÓRIA SEMANAL)</v>
      </c>
      <c r="D30" s="210" t="s">
        <v>116</v>
      </c>
      <c r="E30" s="210" t="s">
        <v>114</v>
      </c>
    </row>
    <row r="31" spans="1:5" x14ac:dyDescent="0.25">
      <c r="A31" s="210" t="s">
        <v>139</v>
      </c>
      <c r="B31" s="210" t="str">
        <f t="shared" si="1"/>
        <v>1121</v>
      </c>
      <c r="C31" s="210" t="str">
        <f t="shared" si="0"/>
        <v>LETRAS - LÍNGUA PORTUGUESA (EAD - PRESENÇA OBRIGATÓRIA SEMANAL)</v>
      </c>
      <c r="D31" s="210" t="s">
        <v>116</v>
      </c>
      <c r="E31" s="210" t="s">
        <v>114</v>
      </c>
    </row>
    <row r="32" spans="1:5" x14ac:dyDescent="0.25">
      <c r="A32" s="210" t="s">
        <v>158</v>
      </c>
      <c r="B32" s="210" t="str">
        <f t="shared" si="1"/>
        <v>2009</v>
      </c>
      <c r="C32" s="210" t="str">
        <f t="shared" si="0"/>
        <v>LETRAS - LÍNGUA PORTUGUESA (SEGUNDA LICENCIATURA)</v>
      </c>
      <c r="D32" s="210" t="s">
        <v>116</v>
      </c>
      <c r="E32" s="210" t="s">
        <v>114</v>
      </c>
    </row>
    <row r="33" spans="1:5" x14ac:dyDescent="0.25">
      <c r="A33" s="210" t="s">
        <v>159</v>
      </c>
      <c r="B33" s="211" t="str">
        <f t="shared" si="1"/>
        <v>2010</v>
      </c>
      <c r="C33" s="211" t="str">
        <f t="shared" si="0"/>
        <v>LETRAS - PORTUGUÊS/ESPANHOL (SEGUNDA LICENCIATURA)</v>
      </c>
      <c r="D33" s="210" t="s">
        <v>116</v>
      </c>
      <c r="E33" s="210" t="s">
        <v>114</v>
      </c>
    </row>
    <row r="34" spans="1:5" x14ac:dyDescent="0.25">
      <c r="A34" s="210" t="s">
        <v>115</v>
      </c>
      <c r="B34" s="211" t="str">
        <f t="shared" si="1"/>
        <v>1101</v>
      </c>
      <c r="C34" s="211" t="str">
        <f t="shared" si="0"/>
        <v>LETRAS -PORTUGUÊS/ESPANHOL (EAD - PRESENÇA OBRIGATÓRIA SEMANAL)</v>
      </c>
      <c r="D34" s="210" t="s">
        <v>116</v>
      </c>
      <c r="E34" s="210" t="s">
        <v>114</v>
      </c>
    </row>
    <row r="35" spans="1:5" x14ac:dyDescent="0.25">
      <c r="A35" s="210" t="s">
        <v>128</v>
      </c>
      <c r="B35" s="211" t="str">
        <f t="shared" si="1"/>
        <v>1111</v>
      </c>
      <c r="C35" s="211" t="str">
        <f t="shared" si="0"/>
        <v>MATEMÁTICA (EAD)</v>
      </c>
      <c r="D35" s="210" t="s">
        <v>116</v>
      </c>
      <c r="E35" s="210" t="s">
        <v>114</v>
      </c>
    </row>
    <row r="36" spans="1:5" x14ac:dyDescent="0.25">
      <c r="A36" s="210" t="s">
        <v>155</v>
      </c>
      <c r="B36" s="211" t="str">
        <f t="shared" si="1"/>
        <v>2006</v>
      </c>
      <c r="C36" s="211" t="str">
        <f t="shared" si="0"/>
        <v>MATEMÁTICA (SEGUNDA LICENCIATURA)</v>
      </c>
      <c r="D36" s="210" t="s">
        <v>116</v>
      </c>
      <c r="E36" s="210" t="s">
        <v>114</v>
      </c>
    </row>
    <row r="37" spans="1:5" x14ac:dyDescent="0.25">
      <c r="A37" s="210" t="s">
        <v>117</v>
      </c>
      <c r="B37" s="211" t="str">
        <f t="shared" si="1"/>
        <v>1102</v>
      </c>
      <c r="C37" s="211" t="str">
        <f t="shared" si="0"/>
        <v>PEDAGOGIA (EAD - PRESENÇA OBRIGATÓRIA SEMANAL)</v>
      </c>
      <c r="D37" s="210" t="s">
        <v>116</v>
      </c>
      <c r="E37" s="210" t="s">
        <v>114</v>
      </c>
    </row>
    <row r="38" spans="1:5" x14ac:dyDescent="0.25">
      <c r="A38" s="210" t="s">
        <v>154</v>
      </c>
      <c r="B38" s="211" t="str">
        <f t="shared" si="1"/>
        <v>2005</v>
      </c>
      <c r="C38" s="211" t="str">
        <f t="shared" si="0"/>
        <v>PEDAGOGIA (SEGUNDA LICENCIATURA)</v>
      </c>
      <c r="D38" s="210" t="s">
        <v>116</v>
      </c>
      <c r="E38" s="210" t="s">
        <v>114</v>
      </c>
    </row>
    <row r="39" spans="1:5" x14ac:dyDescent="0.25">
      <c r="A39" s="210" t="s">
        <v>141</v>
      </c>
      <c r="B39" s="210" t="str">
        <f t="shared" si="1"/>
        <v>1123</v>
      </c>
      <c r="C39" s="210" t="str">
        <f t="shared" si="0"/>
        <v>SISTEMAS DE INFORMAÇÃO (EAD)</v>
      </c>
      <c r="D39" s="210" t="s">
        <v>130</v>
      </c>
      <c r="E39" s="210" t="s">
        <v>114</v>
      </c>
    </row>
    <row r="40" spans="1:5" x14ac:dyDescent="0.25">
      <c r="A40" s="210" t="s">
        <v>118</v>
      </c>
      <c r="B40" s="210" t="str">
        <f t="shared" si="1"/>
        <v>1103</v>
      </c>
      <c r="C40" s="210" t="str">
        <f t="shared" si="0"/>
        <v>TEOLOGIA (EAD - PRESENÇA OBRIGATÓRIA SEMANAL)</v>
      </c>
      <c r="D40" s="210" t="s">
        <v>119</v>
      </c>
      <c r="E40" s="210" t="s">
        <v>114</v>
      </c>
    </row>
    <row r="41" spans="1:5" x14ac:dyDescent="0.25">
      <c r="A41" s="210" t="s">
        <v>149</v>
      </c>
      <c r="B41" s="210" t="str">
        <f t="shared" si="1"/>
        <v>1163</v>
      </c>
      <c r="C41" s="210" t="str">
        <f t="shared" si="0"/>
        <v>TEOLOGIA (EAD) - INTEGRALIZAÇÃO DE CRÉDITOS</v>
      </c>
      <c r="D41" s="210" t="s">
        <v>119</v>
      </c>
      <c r="E41" s="210" t="s">
        <v>114</v>
      </c>
    </row>
  </sheetData>
  <sortState ref="A2:E42">
    <sortCondition ref="C2:C42"/>
  </sortState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C2:L6"/>
  <sheetViews>
    <sheetView showGridLines="0" workbookViewId="0">
      <selection activeCell="B6" sqref="B6:C7"/>
    </sheetView>
  </sheetViews>
  <sheetFormatPr defaultRowHeight="15" x14ac:dyDescent="0.25"/>
  <cols>
    <col min="3" max="3" width="14.140625" customWidth="1"/>
    <col min="4" max="8" width="11.42578125" customWidth="1"/>
    <col min="9" max="9" width="9" style="238"/>
    <col min="12" max="12" width="9" style="238"/>
  </cols>
  <sheetData>
    <row r="2" spans="3:12" x14ac:dyDescent="0.25">
      <c r="D2" s="294" t="s">
        <v>166</v>
      </c>
      <c r="E2" s="295"/>
      <c r="F2" s="296" t="s">
        <v>169</v>
      </c>
      <c r="G2" s="296"/>
      <c r="H2" s="296"/>
      <c r="I2" s="297"/>
    </row>
    <row r="3" spans="3:12" s="226" customFormat="1" ht="27.6" customHeight="1" x14ac:dyDescent="0.25">
      <c r="D3" s="232" t="s">
        <v>167</v>
      </c>
      <c r="E3" s="234" t="s">
        <v>168</v>
      </c>
      <c r="F3" s="233" t="s">
        <v>167</v>
      </c>
      <c r="G3" s="232" t="s">
        <v>170</v>
      </c>
      <c r="H3" s="236" t="s">
        <v>168</v>
      </c>
      <c r="I3" s="240" t="s">
        <v>171</v>
      </c>
      <c r="L3" s="247"/>
    </row>
    <row r="4" spans="3:12" x14ac:dyDescent="0.25">
      <c r="C4" s="230" t="s">
        <v>163</v>
      </c>
      <c r="D4" s="228">
        <f>'Reaj 2016 - Região ABC e GRU'!J40</f>
        <v>340</v>
      </c>
      <c r="E4" s="235">
        <f>'Reaj 2016 - Região ABC e GRU'!J41</f>
        <v>306</v>
      </c>
      <c r="F4" s="231">
        <f>'Reaj 2016 - Região ABC e GRU'!T40</f>
        <v>340</v>
      </c>
      <c r="G4" s="229">
        <f>'Reaj 2016 - Região ABC e GRU'!T42</f>
        <v>335</v>
      </c>
      <c r="H4" s="237">
        <f>'Reaj 2016 - Região ABC e GRU'!T41</f>
        <v>306</v>
      </c>
      <c r="I4" s="239">
        <f>-(H4/G4-1)</f>
        <v>8.6567164179104483E-2</v>
      </c>
      <c r="J4" s="238">
        <f t="shared" ref="J4:J5" si="0">E4/D4-1</f>
        <v>-9.9999999999999978E-2</v>
      </c>
      <c r="K4" s="238">
        <f>H4/F4-1</f>
        <v>-9.9999999999999978E-2</v>
      </c>
      <c r="L4" s="238">
        <f>H4/G4-1</f>
        <v>-8.6567164179104483E-2</v>
      </c>
    </row>
    <row r="5" spans="3:12" x14ac:dyDescent="0.25">
      <c r="C5" s="227" t="s">
        <v>164</v>
      </c>
      <c r="D5" s="228">
        <f>'Reaj 2016 - Região S e SE '!J39</f>
        <v>312</v>
      </c>
      <c r="E5" s="235">
        <f>'Reaj 2016 - Região S e SE '!J40</f>
        <v>281</v>
      </c>
      <c r="F5" s="231">
        <f>'Reaj 2016 - Região S e SE '!T39</f>
        <v>312</v>
      </c>
      <c r="G5" s="229">
        <f>'Reaj 2016 - Região S e SE '!T41</f>
        <v>308</v>
      </c>
      <c r="H5" s="237">
        <f>'Reaj 2016 - Região S e SE '!T40</f>
        <v>281</v>
      </c>
      <c r="I5" s="239">
        <f t="shared" ref="I5:I6" si="1">-(H5/G5-1)</f>
        <v>8.7662337662337664E-2</v>
      </c>
      <c r="J5" s="238">
        <f t="shared" si="0"/>
        <v>-9.9358974358974339E-2</v>
      </c>
      <c r="K5" s="238">
        <f t="shared" ref="K5:K6" si="2">H5/F5-1</f>
        <v>-9.9358974358974339E-2</v>
      </c>
      <c r="L5" s="238">
        <f t="shared" ref="L5:L6" si="3">H5/G5-1</f>
        <v>-8.7662337662337664E-2</v>
      </c>
    </row>
    <row r="6" spans="3:12" x14ac:dyDescent="0.25">
      <c r="C6" s="227" t="s">
        <v>165</v>
      </c>
      <c r="D6" s="228">
        <f>'Reaj 2016 - Região N, NE e CO'!J39</f>
        <v>293</v>
      </c>
      <c r="E6" s="235">
        <f>'Reaj 2016 - Região N, NE e CO'!J40</f>
        <v>264</v>
      </c>
      <c r="F6" s="231">
        <f>'Reaj 2016 - Região N, NE e CO'!T39</f>
        <v>293</v>
      </c>
      <c r="G6" s="229">
        <f>'Reaj 2016 - Região N, NE e CO'!T41</f>
        <v>238</v>
      </c>
      <c r="H6" s="237">
        <f>'Reaj 2016 - Região N, NE e CO'!T40</f>
        <v>264</v>
      </c>
      <c r="I6" s="239">
        <f t="shared" si="1"/>
        <v>-0.10924369747899165</v>
      </c>
      <c r="J6" s="238">
        <f>E6/D6-1</f>
        <v>-9.8976109215017094E-2</v>
      </c>
      <c r="K6" s="238">
        <f t="shared" si="2"/>
        <v>-9.8976109215017094E-2</v>
      </c>
      <c r="L6" s="238">
        <f t="shared" si="3"/>
        <v>0.10924369747899165</v>
      </c>
    </row>
  </sheetData>
  <mergeCells count="2">
    <mergeCell ref="D2:E2"/>
    <mergeCell ref="F2:I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C4:J14"/>
  <sheetViews>
    <sheetView showGridLines="0" workbookViewId="0">
      <selection activeCell="B6" sqref="B6:C7"/>
    </sheetView>
  </sheetViews>
  <sheetFormatPr defaultRowHeight="15" x14ac:dyDescent="0.25"/>
  <cols>
    <col min="3" max="3" width="14.5703125" customWidth="1"/>
    <col min="4" max="9" width="11.42578125" customWidth="1"/>
  </cols>
  <sheetData>
    <row r="4" spans="3:10" x14ac:dyDescent="0.25">
      <c r="C4" s="299" t="s">
        <v>176</v>
      </c>
      <c r="D4" s="297" t="s">
        <v>174</v>
      </c>
      <c r="E4" s="295"/>
      <c r="F4" s="298" t="s">
        <v>175</v>
      </c>
      <c r="G4" s="295"/>
      <c r="H4" s="298" t="s">
        <v>177</v>
      </c>
      <c r="I4" s="295"/>
    </row>
    <row r="5" spans="3:10" x14ac:dyDescent="0.25">
      <c r="C5" s="300"/>
      <c r="D5" s="233" t="s">
        <v>172</v>
      </c>
      <c r="E5" s="234" t="s">
        <v>173</v>
      </c>
      <c r="F5" s="241" t="s">
        <v>172</v>
      </c>
      <c r="G5" s="234" t="s">
        <v>173</v>
      </c>
      <c r="H5" s="241" t="s">
        <v>172</v>
      </c>
      <c r="I5" s="234" t="s">
        <v>173</v>
      </c>
    </row>
    <row r="6" spans="3:10" x14ac:dyDescent="0.25">
      <c r="C6" s="245" t="s">
        <v>163</v>
      </c>
      <c r="D6" s="244">
        <f>'Preços 2017 - Região ABC e GRU'!F24</f>
        <v>345.17766497461929</v>
      </c>
      <c r="E6" s="235">
        <f>'Preços 2017 - Região ABC e GRU'!F20</f>
        <v>340.10152284263961</v>
      </c>
      <c r="F6" s="242">
        <f t="shared" ref="F6:G8" si="0">D6</f>
        <v>345.17766497461929</v>
      </c>
      <c r="G6" s="243">
        <f t="shared" si="0"/>
        <v>340.10152284263961</v>
      </c>
      <c r="H6" s="242">
        <f>'Reaj 2016 - Região ABC e GRU'!P42</f>
        <v>340.10152284263961</v>
      </c>
      <c r="I6" s="243">
        <f>'Preços 2017 - Região ABC e GRU'!F34</f>
        <v>310.65989847715736</v>
      </c>
    </row>
    <row r="7" spans="3:10" x14ac:dyDescent="0.25">
      <c r="C7" s="245" t="s">
        <v>164</v>
      </c>
      <c r="D7" s="244">
        <f>'Preços 2017 - Região S e SE'!F20</f>
        <v>316.75126903553297</v>
      </c>
      <c r="E7" s="235">
        <f>'Preços 2017 - Região S e SE'!F19</f>
        <v>312.69035532994923</v>
      </c>
      <c r="F7" s="242">
        <f t="shared" si="0"/>
        <v>316.75126903553297</v>
      </c>
      <c r="G7" s="243">
        <f t="shared" si="0"/>
        <v>312.69035532994923</v>
      </c>
      <c r="H7" s="242">
        <f>'Reaj 2016 - Região S e SE '!P41</f>
        <v>312.69035532994923</v>
      </c>
      <c r="I7" s="243">
        <f>'Preços 2017 - Região S e SE'!F33</f>
        <v>285.2791878172589</v>
      </c>
    </row>
    <row r="8" spans="3:10" x14ac:dyDescent="0.25">
      <c r="C8" s="245" t="s">
        <v>165</v>
      </c>
      <c r="D8" s="244">
        <f>'Preços 2017 - Região N, NE e CO'!F15</f>
        <v>297.46192893401013</v>
      </c>
      <c r="E8" s="235">
        <f>'Preços 2017 - Região N, NE e CO'!F19</f>
        <v>264.97461928934013</v>
      </c>
      <c r="F8" s="242">
        <f t="shared" si="0"/>
        <v>297.46192893401013</v>
      </c>
      <c r="G8" s="243">
        <f t="shared" si="0"/>
        <v>264.97461928934013</v>
      </c>
      <c r="H8" s="242">
        <f>'Reaj 2016 - Região N, NE e CO'!P40</f>
        <v>268.02030456852793</v>
      </c>
      <c r="I8" s="246">
        <f>'Reaj 2016 - Região N, NE e CO'!P41</f>
        <v>241.62436548223351</v>
      </c>
    </row>
    <row r="10" spans="3:10" x14ac:dyDescent="0.25">
      <c r="C10" s="301" t="s">
        <v>178</v>
      </c>
      <c r="D10" s="297" t="s">
        <v>174</v>
      </c>
      <c r="E10" s="295"/>
      <c r="F10" s="298" t="s">
        <v>175</v>
      </c>
      <c r="G10" s="295"/>
      <c r="H10" s="298" t="s">
        <v>177</v>
      </c>
      <c r="I10" s="295"/>
    </row>
    <row r="11" spans="3:10" x14ac:dyDescent="0.25">
      <c r="C11" s="302"/>
      <c r="D11" s="233" t="s">
        <v>172</v>
      </c>
      <c r="E11" s="234" t="s">
        <v>173</v>
      </c>
      <c r="F11" s="241" t="s">
        <v>172</v>
      </c>
      <c r="G11" s="234" t="s">
        <v>173</v>
      </c>
      <c r="H11" s="241" t="s">
        <v>172</v>
      </c>
      <c r="I11" s="234" t="s">
        <v>173</v>
      </c>
    </row>
    <row r="12" spans="3:10" x14ac:dyDescent="0.25">
      <c r="C12" s="245" t="s">
        <v>163</v>
      </c>
      <c r="D12" s="244">
        <f>D6*0.985</f>
        <v>340</v>
      </c>
      <c r="E12" s="235">
        <f>E6*0.985</f>
        <v>335</v>
      </c>
      <c r="F12" s="242">
        <f t="shared" ref="F12:I12" si="1">F6*0.985</f>
        <v>340</v>
      </c>
      <c r="G12" s="243">
        <f t="shared" si="1"/>
        <v>335</v>
      </c>
      <c r="H12" s="242">
        <f t="shared" si="1"/>
        <v>335</v>
      </c>
      <c r="I12" s="243">
        <f t="shared" si="1"/>
        <v>306</v>
      </c>
    </row>
    <row r="13" spans="3:10" x14ac:dyDescent="0.25">
      <c r="C13" s="245" t="s">
        <v>164</v>
      </c>
      <c r="D13" s="244">
        <f t="shared" ref="D13:D14" si="2">D7*0.985</f>
        <v>312</v>
      </c>
      <c r="E13" s="235">
        <f t="shared" ref="E13:I13" si="3">E7*0.985</f>
        <v>308</v>
      </c>
      <c r="F13" s="242">
        <f t="shared" si="3"/>
        <v>312</v>
      </c>
      <c r="G13" s="243">
        <f t="shared" si="3"/>
        <v>308</v>
      </c>
      <c r="H13" s="242">
        <f t="shared" si="3"/>
        <v>308</v>
      </c>
      <c r="I13" s="243">
        <f t="shared" si="3"/>
        <v>281</v>
      </c>
      <c r="J13" s="238"/>
    </row>
    <row r="14" spans="3:10" x14ac:dyDescent="0.25">
      <c r="C14" s="245" t="s">
        <v>165</v>
      </c>
      <c r="D14" s="244">
        <f t="shared" si="2"/>
        <v>293</v>
      </c>
      <c r="E14" s="235">
        <f t="shared" ref="E14:I14" si="4">E8*0.985</f>
        <v>261</v>
      </c>
      <c r="F14" s="242">
        <f t="shared" si="4"/>
        <v>293</v>
      </c>
      <c r="G14" s="243">
        <f t="shared" si="4"/>
        <v>261</v>
      </c>
      <c r="H14" s="242">
        <f t="shared" si="4"/>
        <v>264</v>
      </c>
      <c r="I14" s="246">
        <f t="shared" si="4"/>
        <v>238</v>
      </c>
      <c r="J14" s="238"/>
    </row>
  </sheetData>
  <mergeCells count="8">
    <mergeCell ref="D4:E4"/>
    <mergeCell ref="F4:G4"/>
    <mergeCell ref="C4:C5"/>
    <mergeCell ref="H4:I4"/>
    <mergeCell ref="C10:C11"/>
    <mergeCell ref="D10:E10"/>
    <mergeCell ref="F10:G10"/>
    <mergeCell ref="H10:I10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pageSetUpPr fitToPage="1"/>
  </sheetPr>
  <dimension ref="A1:W22"/>
  <sheetViews>
    <sheetView showGridLines="0" zoomScale="85" zoomScaleNormal="85" workbookViewId="0">
      <pane ySplit="6" topLeftCell="A7" activePane="bottomLeft" state="frozen"/>
      <selection pane="bottomLeft" activeCell="D10" sqref="D10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42578125" style="7" customWidth="1"/>
    <col min="6" max="6" width="16.85546875" style="7" customWidth="1"/>
    <col min="7" max="7" width="0.42578125" style="7" customWidth="1"/>
    <col min="8" max="8" width="12" style="7" customWidth="1"/>
    <col min="9" max="9" width="0.42578125" style="7" customWidth="1"/>
    <col min="10" max="10" width="15.85546875" style="7" customWidth="1"/>
    <col min="11" max="11" width="0.42578125" style="7" customWidth="1"/>
    <col min="12" max="12" width="17.5703125" style="7" customWidth="1"/>
    <col min="13" max="13" width="0.85546875" style="7" customWidth="1"/>
    <col min="14" max="14" width="19.85546875" style="7" hidden="1" customWidth="1"/>
    <col min="15" max="15" width="0.42578125" style="7" hidden="1" customWidth="1"/>
    <col min="16" max="16" width="18.7109375" style="7" hidden="1" customWidth="1"/>
    <col min="17" max="17" width="0.42578125" style="7" customWidth="1"/>
    <col min="18" max="18" width="15.42578125" style="7" customWidth="1"/>
    <col min="19" max="19" width="0.42578125" style="7" customWidth="1"/>
    <col min="20" max="20" width="15.85546875" style="7" customWidth="1"/>
    <col min="21" max="21" width="1.7109375" style="7" customWidth="1"/>
    <col min="22" max="16384" width="9.140625" style="7"/>
  </cols>
  <sheetData>
    <row r="1" spans="1:23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N1" s="4"/>
      <c r="O1" s="1"/>
      <c r="Q1" s="1"/>
      <c r="R1" s="4"/>
      <c r="S1" s="1"/>
      <c r="T1" s="4"/>
      <c r="U1" s="6"/>
    </row>
    <row r="2" spans="1:23" ht="23.25" customHeight="1" x14ac:dyDescent="0.25">
      <c r="A2" s="1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"/>
    </row>
    <row r="3" spans="1:23" s="5" customFormat="1" ht="23.25" customHeight="1" x14ac:dyDescent="0.25">
      <c r="A3" s="1"/>
      <c r="B3" s="106"/>
      <c r="C3" s="106"/>
      <c r="D3" s="106" t="s">
        <v>70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6"/>
    </row>
    <row r="4" spans="1:23" ht="16.7" customHeight="1" x14ac:dyDescent="0.25">
      <c r="A4" s="1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"/>
    </row>
    <row r="5" spans="1:23" ht="6.75" customHeight="1" x14ac:dyDescent="0.25">
      <c r="A5" s="1"/>
      <c r="B5" s="108"/>
      <c r="C5" s="109"/>
      <c r="D5" s="110"/>
      <c r="E5" s="111"/>
      <c r="F5" s="112"/>
      <c r="G5" s="109"/>
      <c r="H5" s="112"/>
      <c r="I5" s="109"/>
      <c r="J5" s="112"/>
      <c r="K5" s="109"/>
      <c r="L5" s="112"/>
      <c r="M5" s="111"/>
      <c r="N5" s="112"/>
      <c r="O5" s="109"/>
      <c r="P5" s="112"/>
      <c r="Q5" s="109"/>
      <c r="R5" s="112"/>
      <c r="S5" s="109"/>
      <c r="T5" s="112"/>
      <c r="U5" s="1"/>
    </row>
    <row r="6" spans="1:23" ht="45" x14ac:dyDescent="0.25">
      <c r="A6" s="12"/>
      <c r="B6" s="113" t="s">
        <v>2</v>
      </c>
      <c r="C6" s="114"/>
      <c r="D6" s="115" t="s">
        <v>3</v>
      </c>
      <c r="E6" s="116"/>
      <c r="F6" s="117" t="s">
        <v>4</v>
      </c>
      <c r="G6" s="114"/>
      <c r="H6" s="117" t="s">
        <v>67</v>
      </c>
      <c r="I6" s="114"/>
      <c r="J6" s="117" t="s">
        <v>68</v>
      </c>
      <c r="K6" s="114"/>
      <c r="L6" s="117" t="s">
        <v>6</v>
      </c>
      <c r="M6" s="116"/>
      <c r="N6" s="117" t="s">
        <v>7</v>
      </c>
      <c r="O6" s="114"/>
      <c r="P6" s="118" t="s">
        <v>49</v>
      </c>
      <c r="Q6" s="114"/>
      <c r="R6" s="117" t="s">
        <v>48</v>
      </c>
      <c r="S6" s="114"/>
      <c r="T6" s="117" t="s">
        <v>6</v>
      </c>
      <c r="U6" s="12"/>
    </row>
    <row r="7" spans="1:23" s="21" customFormat="1" ht="4.9000000000000004" customHeight="1" x14ac:dyDescent="0.2">
      <c r="A7" s="1"/>
      <c r="B7" s="119"/>
      <c r="C7" s="109"/>
      <c r="D7" s="120"/>
      <c r="E7" s="111"/>
      <c r="F7" s="121"/>
      <c r="G7" s="109"/>
      <c r="H7" s="121"/>
      <c r="I7" s="109"/>
      <c r="J7" s="121"/>
      <c r="K7" s="109"/>
      <c r="L7" s="121"/>
      <c r="M7" s="111"/>
      <c r="N7" s="121"/>
      <c r="O7" s="109"/>
      <c r="P7" s="121"/>
      <c r="Q7" s="109"/>
      <c r="R7" s="121"/>
      <c r="S7" s="109"/>
      <c r="T7" s="121"/>
      <c r="U7" s="1"/>
    </row>
    <row r="8" spans="1:23" x14ac:dyDescent="0.25">
      <c r="A8" s="1"/>
      <c r="B8" s="122">
        <v>1100</v>
      </c>
      <c r="C8" s="109"/>
      <c r="D8" s="123" t="s">
        <v>9</v>
      </c>
      <c r="E8" s="111"/>
      <c r="F8" s="66">
        <v>400</v>
      </c>
      <c r="G8" s="67"/>
      <c r="H8" s="124">
        <v>0.38888888888888884</v>
      </c>
      <c r="I8" s="67"/>
      <c r="J8" s="66">
        <v>140</v>
      </c>
      <c r="K8" s="67"/>
      <c r="L8" s="66">
        <v>220</v>
      </c>
      <c r="M8" s="125"/>
      <c r="N8" s="126">
        <v>2400</v>
      </c>
      <c r="O8" s="127"/>
      <c r="P8" s="126">
        <v>2160</v>
      </c>
      <c r="Q8" s="67"/>
      <c r="R8" s="66">
        <v>40</v>
      </c>
      <c r="S8" s="67"/>
      <c r="T8" s="66">
        <v>360</v>
      </c>
      <c r="U8" s="1"/>
      <c r="W8" s="30"/>
    </row>
    <row r="9" spans="1:23" x14ac:dyDescent="0.25">
      <c r="A9" s="1"/>
      <c r="B9" s="122"/>
      <c r="C9" s="109"/>
      <c r="D9" s="123" t="s">
        <v>69</v>
      </c>
      <c r="E9" s="111"/>
      <c r="F9" s="66">
        <f>T9/0.985</f>
        <v>365.48223350253807</v>
      </c>
      <c r="G9" s="67"/>
      <c r="H9" s="124"/>
      <c r="I9" s="67"/>
      <c r="J9" s="66"/>
      <c r="K9" s="67"/>
      <c r="L9" s="66"/>
      <c r="M9" s="125"/>
      <c r="N9" s="126"/>
      <c r="O9" s="127"/>
      <c r="P9" s="126"/>
      <c r="Q9" s="67"/>
      <c r="R9" s="66">
        <f>F9*1.5%</f>
        <v>5.4822335025380706</v>
      </c>
      <c r="S9" s="67"/>
      <c r="T9" s="66">
        <v>360</v>
      </c>
      <c r="U9" s="1"/>
      <c r="W9" s="30"/>
    </row>
    <row r="10" spans="1:23" x14ac:dyDescent="0.25">
      <c r="A10" s="1"/>
      <c r="B10" s="122"/>
      <c r="C10" s="109"/>
      <c r="D10" s="123" t="s">
        <v>71</v>
      </c>
      <c r="E10" s="111"/>
      <c r="F10" s="66">
        <f>F9</f>
        <v>365.48223350253807</v>
      </c>
      <c r="G10" s="67"/>
      <c r="H10" s="124">
        <f>1-(L10/F10)</f>
        <v>0.27777777777777768</v>
      </c>
      <c r="I10" s="67"/>
      <c r="J10" s="66">
        <f>F10-L10</f>
        <v>101.52284263959388</v>
      </c>
      <c r="K10" s="67"/>
      <c r="L10" s="66">
        <f>260/0.985</f>
        <v>263.95939086294419</v>
      </c>
      <c r="M10" s="125"/>
      <c r="N10" s="126"/>
      <c r="O10" s="127"/>
      <c r="P10" s="126"/>
      <c r="Q10" s="67"/>
      <c r="R10" s="66">
        <f>L10*1.5%</f>
        <v>3.9593908629441628</v>
      </c>
      <c r="S10" s="67"/>
      <c r="T10" s="66">
        <v>260</v>
      </c>
      <c r="U10" s="1"/>
      <c r="V10" s="30"/>
      <c r="W10" s="30"/>
    </row>
    <row r="11" spans="1:23" ht="10.9" customHeight="1" x14ac:dyDescent="0.25">
      <c r="A11" s="9"/>
      <c r="B11" s="128"/>
      <c r="C11" s="109"/>
      <c r="D11" s="129"/>
      <c r="E11" s="129"/>
      <c r="F11" s="129"/>
      <c r="G11" s="109"/>
      <c r="H11" s="109"/>
      <c r="I11" s="109"/>
      <c r="J11" s="109"/>
      <c r="K11" s="109"/>
      <c r="L11" s="130"/>
      <c r="M11" s="129"/>
      <c r="N11" s="109"/>
      <c r="O11" s="109"/>
      <c r="P11" s="129"/>
      <c r="Q11" s="109"/>
      <c r="R11" s="109"/>
      <c r="S11" s="109"/>
      <c r="T11" s="130"/>
      <c r="U11" s="9"/>
    </row>
    <row r="12" spans="1:23" ht="16.7" customHeight="1" x14ac:dyDescent="0.25">
      <c r="A12" s="33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33"/>
    </row>
    <row r="13" spans="1:23" ht="21.75" customHeight="1" x14ac:dyDescent="0.25">
      <c r="A13" s="9"/>
      <c r="B13" s="128"/>
      <c r="C13" s="109"/>
      <c r="D13" s="129"/>
      <c r="E13" s="129"/>
      <c r="F13" s="129"/>
      <c r="G13" s="109"/>
      <c r="H13" s="109"/>
      <c r="I13" s="109"/>
      <c r="J13" s="109"/>
      <c r="K13" s="109"/>
      <c r="L13" s="130"/>
      <c r="M13" s="129"/>
      <c r="N13" s="109"/>
      <c r="O13" s="109"/>
      <c r="P13" s="132"/>
      <c r="Q13" s="109"/>
      <c r="R13" s="109"/>
      <c r="S13" s="109"/>
      <c r="T13" s="130"/>
      <c r="U13" s="9"/>
    </row>
    <row r="14" spans="1:23" x14ac:dyDescent="0.25">
      <c r="A14" s="35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35"/>
    </row>
    <row r="15" spans="1:23" ht="15" customHeight="1" x14ac:dyDescent="0.25">
      <c r="A15" s="9"/>
      <c r="B15" s="133"/>
      <c r="C15" s="133"/>
      <c r="D15" s="133"/>
      <c r="E15" s="133"/>
      <c r="F15" s="133"/>
      <c r="G15" s="134"/>
      <c r="H15" s="134"/>
      <c r="I15" s="134"/>
      <c r="J15" s="134"/>
      <c r="K15" s="134"/>
      <c r="L15" s="134"/>
      <c r="M15" s="109"/>
      <c r="N15" s="109"/>
      <c r="O15" s="109"/>
      <c r="P15" s="135"/>
      <c r="Q15" s="133"/>
      <c r="R15" s="133"/>
      <c r="S15" s="133"/>
      <c r="T15" s="133"/>
      <c r="U15" s="9"/>
    </row>
    <row r="16" spans="1:23" x14ac:dyDescent="0.25">
      <c r="A16" s="35"/>
      <c r="B16" s="111"/>
      <c r="C16" s="111"/>
      <c r="D16" s="111"/>
      <c r="E16" s="111"/>
      <c r="F16" s="111"/>
      <c r="G16" s="136"/>
      <c r="H16" s="136"/>
      <c r="I16" s="136"/>
      <c r="J16" s="136"/>
      <c r="K16" s="136"/>
      <c r="L16" s="136"/>
      <c r="M16" s="136"/>
      <c r="N16" s="136"/>
      <c r="O16" s="109"/>
      <c r="P16" s="136"/>
      <c r="Q16" s="111"/>
      <c r="R16" s="111"/>
      <c r="S16" s="111"/>
      <c r="T16" s="111"/>
      <c r="U16" s="35"/>
    </row>
    <row r="17" spans="1:21" ht="15" customHeight="1" x14ac:dyDescent="0.25">
      <c r="A17" s="35"/>
      <c r="B17" s="1"/>
      <c r="C17" s="1"/>
      <c r="D17" s="1"/>
      <c r="E17" s="1"/>
      <c r="F17" s="1"/>
      <c r="G17" s="104"/>
      <c r="H17" s="104"/>
      <c r="I17" s="104"/>
      <c r="J17" s="104"/>
      <c r="K17" s="104"/>
      <c r="L17" s="104"/>
      <c r="M17" s="104"/>
      <c r="N17" s="104"/>
      <c r="O17" s="9"/>
      <c r="P17" s="104"/>
      <c r="Q17" s="1"/>
      <c r="R17" s="1"/>
      <c r="S17" s="1"/>
      <c r="T17" s="1"/>
      <c r="U17" s="35"/>
    </row>
    <row r="18" spans="1:21" ht="15" customHeight="1" x14ac:dyDescent="0.25">
      <c r="A18" s="35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9"/>
      <c r="P18" s="104"/>
      <c r="Q18" s="104"/>
      <c r="R18" s="104"/>
      <c r="S18" s="104"/>
      <c r="T18" s="104"/>
      <c r="U18" s="35"/>
    </row>
    <row r="19" spans="1:21" ht="15" customHeight="1" x14ac:dyDescent="0.25">
      <c r="A19" s="35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9"/>
      <c r="P19" s="104"/>
      <c r="Q19" s="104"/>
      <c r="R19" s="104"/>
      <c r="S19" s="104"/>
      <c r="T19" s="104"/>
      <c r="U19" s="35"/>
    </row>
    <row r="20" spans="1:21" x14ac:dyDescent="0.25">
      <c r="A20" s="26"/>
      <c r="B20" s="35"/>
      <c r="C20" s="9"/>
      <c r="D20" s="35"/>
      <c r="E20" s="35"/>
      <c r="F20" s="35"/>
      <c r="G20" s="9"/>
      <c r="H20" s="35"/>
      <c r="I20" s="9"/>
      <c r="J20" s="35"/>
      <c r="K20" s="9"/>
      <c r="L20" s="35"/>
      <c r="M20" s="35"/>
      <c r="N20" s="35"/>
      <c r="O20" s="9"/>
      <c r="P20" s="35"/>
      <c r="Q20" s="9"/>
      <c r="R20" s="35"/>
      <c r="S20" s="9"/>
      <c r="T20" s="35"/>
      <c r="U20" s="26"/>
    </row>
    <row r="21" spans="1:21" ht="15.75" customHeight="1" x14ac:dyDescent="0.25">
      <c r="A21" s="26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26"/>
    </row>
    <row r="22" spans="1:21" ht="15.75" customHeight="1" x14ac:dyDescent="0.2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40"/>
    </row>
  </sheetData>
  <printOptions horizontalCentered="1"/>
  <pageMargins left="0.36" right="0.38" top="1.3779527559055118" bottom="0.78740157480314965" header="0.31496062992125984" footer="0.31496062992125984"/>
  <pageSetup paperSize="9" scale="58" orientation="portrait" r:id="rId1"/>
  <headerFooter>
    <oddHeader>&amp;R&amp;"Arial,Negrito"&amp;18Anexo 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tabColor rgb="FFFFFF00"/>
    <pageSetUpPr fitToPage="1"/>
  </sheetPr>
  <dimension ref="A1:O46"/>
  <sheetViews>
    <sheetView showGridLines="0" zoomScaleNormal="100" workbookViewId="0">
      <selection activeCell="B41" sqref="B41:I41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8554687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0.85546875" style="7" customWidth="1"/>
    <col min="11" max="11" width="19.7109375" style="7" customWidth="1"/>
    <col min="12" max="12" width="0.42578125" style="7" customWidth="1"/>
    <col min="13" max="13" width="19.7109375" style="7" customWidth="1"/>
    <col min="14" max="14" width="1.7109375" style="7" customWidth="1"/>
    <col min="15" max="16384" width="9.140625" style="7"/>
  </cols>
  <sheetData>
    <row r="1" spans="1:14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1"/>
      <c r="K1" s="4"/>
      <c r="L1" s="1"/>
      <c r="N1" s="6"/>
    </row>
    <row r="2" spans="1:14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83"/>
      <c r="J2" s="83"/>
      <c r="K2" s="83"/>
      <c r="L2" s="83"/>
      <c r="M2" s="83"/>
      <c r="N2" s="1"/>
    </row>
    <row r="3" spans="1:14" s="74" customFormat="1" ht="3.75" customHeight="1" x14ac:dyDescent="0.25">
      <c r="A3" s="1"/>
      <c r="B3" s="70"/>
      <c r="C3" s="1"/>
      <c r="D3" s="10"/>
      <c r="E3" s="1"/>
      <c r="F3" s="72"/>
      <c r="G3" s="1"/>
      <c r="H3" s="72"/>
      <c r="I3" s="1"/>
      <c r="J3" s="1"/>
      <c r="K3" s="73"/>
    </row>
    <row r="4" spans="1:14" s="21" customFormat="1" ht="14.25" customHeight="1" x14ac:dyDescent="0.2">
      <c r="A4" s="1"/>
      <c r="B4" s="285" t="s">
        <v>50</v>
      </c>
      <c r="C4" s="285"/>
      <c r="D4" s="285"/>
      <c r="E4" s="285"/>
      <c r="F4" s="285"/>
      <c r="G4" s="285"/>
      <c r="H4" s="285"/>
      <c r="I4" s="285"/>
      <c r="J4" s="285"/>
      <c r="K4" s="1"/>
    </row>
    <row r="5" spans="1:14" s="21" customFormat="1" ht="6.75" customHeight="1" x14ac:dyDescent="0.2">
      <c r="A5" s="1"/>
      <c r="B5" s="70"/>
      <c r="C5" s="9"/>
      <c r="D5" s="10"/>
      <c r="E5" s="1"/>
      <c r="F5" s="72"/>
      <c r="G5" s="9"/>
      <c r="H5" s="72"/>
      <c r="I5" s="9"/>
      <c r="J5" s="1"/>
      <c r="K5" s="1"/>
    </row>
    <row r="6" spans="1:14" x14ac:dyDescent="0.25">
      <c r="A6" s="12"/>
      <c r="B6" s="13" t="s">
        <v>2</v>
      </c>
      <c r="C6" s="14"/>
      <c r="D6" s="15" t="s">
        <v>3</v>
      </c>
      <c r="E6" s="12"/>
      <c r="F6" s="16" t="s">
        <v>51</v>
      </c>
      <c r="G6" s="14"/>
      <c r="H6" s="16" t="s">
        <v>52</v>
      </c>
      <c r="I6" s="14"/>
      <c r="J6" s="12"/>
      <c r="L6" s="75"/>
      <c r="M6" s="81"/>
      <c r="N6" s="12"/>
    </row>
    <row r="7" spans="1:14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1"/>
      <c r="K7" s="76"/>
      <c r="L7" s="77"/>
      <c r="M7" s="76"/>
      <c r="N7" s="1"/>
    </row>
    <row r="8" spans="1:14" x14ac:dyDescent="0.25">
      <c r="A8" s="1"/>
      <c r="B8" s="22">
        <v>1100</v>
      </c>
      <c r="C8" s="9"/>
      <c r="D8" s="23" t="s">
        <v>9</v>
      </c>
      <c r="E8" s="1"/>
      <c r="F8" s="84" t="s">
        <v>54</v>
      </c>
      <c r="G8" s="67"/>
      <c r="H8" s="85">
        <v>300</v>
      </c>
      <c r="I8" s="67"/>
      <c r="J8" s="68"/>
      <c r="K8" s="78"/>
      <c r="L8" s="79"/>
      <c r="M8" s="78"/>
      <c r="N8" s="1"/>
    </row>
    <row r="9" spans="1:14" x14ac:dyDescent="0.25">
      <c r="A9" s="1"/>
      <c r="B9" s="22">
        <v>1124</v>
      </c>
      <c r="C9" s="9"/>
      <c r="D9" s="23" t="s">
        <v>10</v>
      </c>
      <c r="E9" s="1"/>
      <c r="F9" s="84" t="s">
        <v>55</v>
      </c>
      <c r="G9" s="67"/>
      <c r="H9" s="85">
        <v>150</v>
      </c>
      <c r="I9" s="67"/>
      <c r="J9" s="68"/>
      <c r="K9" s="78"/>
      <c r="L9" s="79"/>
      <c r="M9" s="78"/>
      <c r="N9" s="1"/>
    </row>
    <row r="10" spans="1:14" x14ac:dyDescent="0.25">
      <c r="A10" s="1"/>
      <c r="B10" s="22">
        <v>1116</v>
      </c>
      <c r="C10" s="9"/>
      <c r="D10" s="23" t="s">
        <v>11</v>
      </c>
      <c r="E10" s="1"/>
      <c r="F10" s="84" t="s">
        <v>54</v>
      </c>
      <c r="G10" s="67"/>
      <c r="H10" s="85">
        <v>150</v>
      </c>
      <c r="I10" s="67"/>
      <c r="J10" s="68"/>
      <c r="K10" s="78"/>
      <c r="L10" s="79"/>
      <c r="M10" s="78"/>
      <c r="N10" s="1"/>
    </row>
    <row r="11" spans="1:14" x14ac:dyDescent="0.25">
      <c r="A11" s="1"/>
      <c r="B11" s="22">
        <v>1107</v>
      </c>
      <c r="C11" s="9"/>
      <c r="D11" s="23" t="s">
        <v>12</v>
      </c>
      <c r="E11" s="1"/>
      <c r="F11" s="84" t="s">
        <v>54</v>
      </c>
      <c r="G11" s="67"/>
      <c r="H11" s="85">
        <v>150</v>
      </c>
      <c r="I11" s="67"/>
      <c r="J11" s="68"/>
      <c r="K11" s="78"/>
      <c r="L11" s="79"/>
      <c r="M11" s="78"/>
      <c r="N11" s="1"/>
    </row>
    <row r="12" spans="1:14" x14ac:dyDescent="0.25">
      <c r="A12" s="1"/>
      <c r="B12" s="22">
        <v>1109</v>
      </c>
      <c r="C12" s="9"/>
      <c r="D12" s="86" t="s">
        <v>13</v>
      </c>
      <c r="E12" s="1"/>
      <c r="F12" s="84"/>
      <c r="G12" s="67"/>
      <c r="H12" s="85"/>
      <c r="I12" s="67"/>
      <c r="J12" s="68"/>
      <c r="K12" s="78"/>
      <c r="L12" s="79"/>
      <c r="M12" s="78"/>
      <c r="N12" s="1"/>
    </row>
    <row r="13" spans="1:14" x14ac:dyDescent="0.25">
      <c r="A13" s="1"/>
      <c r="B13" s="22">
        <v>1112</v>
      </c>
      <c r="C13" s="9"/>
      <c r="D13" s="23" t="s">
        <v>14</v>
      </c>
      <c r="E13" s="1"/>
      <c r="F13" s="84" t="s">
        <v>54</v>
      </c>
      <c r="G13" s="67"/>
      <c r="H13" s="85">
        <v>150</v>
      </c>
      <c r="I13" s="67"/>
      <c r="J13" s="68"/>
      <c r="K13" s="78"/>
      <c r="L13" s="79"/>
      <c r="M13" s="78"/>
      <c r="N13" s="1"/>
    </row>
    <row r="14" spans="1:14" x14ac:dyDescent="0.25">
      <c r="A14" s="1"/>
      <c r="B14" s="22">
        <v>1117</v>
      </c>
      <c r="C14" s="9"/>
      <c r="D14" s="64" t="s">
        <v>41</v>
      </c>
      <c r="E14" s="1"/>
      <c r="F14" s="84" t="s">
        <v>54</v>
      </c>
      <c r="G14" s="67"/>
      <c r="H14" s="85">
        <v>150</v>
      </c>
      <c r="I14" s="67"/>
      <c r="J14" s="68"/>
      <c r="K14" s="78"/>
      <c r="L14" s="79"/>
      <c r="M14" s="78"/>
      <c r="N14" s="1"/>
    </row>
    <row r="15" spans="1:14" x14ac:dyDescent="0.25">
      <c r="A15" s="1"/>
      <c r="B15" s="22">
        <v>1120</v>
      </c>
      <c r="C15" s="9"/>
      <c r="D15" s="64" t="s">
        <v>43</v>
      </c>
      <c r="E15" s="1"/>
      <c r="F15" s="84" t="s">
        <v>54</v>
      </c>
      <c r="G15" s="67"/>
      <c r="H15" s="85">
        <v>150</v>
      </c>
      <c r="I15" s="67"/>
      <c r="J15" s="68"/>
      <c r="K15" s="78"/>
      <c r="L15" s="79"/>
      <c r="M15" s="78"/>
      <c r="N15" s="1"/>
    </row>
    <row r="16" spans="1:14" x14ac:dyDescent="0.25">
      <c r="A16" s="1"/>
      <c r="B16" s="22">
        <v>1105</v>
      </c>
      <c r="C16" s="9"/>
      <c r="D16" s="23" t="s">
        <v>15</v>
      </c>
      <c r="E16" s="1"/>
      <c r="F16" s="84" t="s">
        <v>54</v>
      </c>
      <c r="G16" s="67"/>
      <c r="H16" s="85">
        <v>150</v>
      </c>
      <c r="I16" s="67"/>
      <c r="J16" s="68"/>
      <c r="K16" s="78"/>
      <c r="L16" s="79"/>
      <c r="M16" s="78"/>
      <c r="N16" s="1"/>
    </row>
    <row r="17" spans="1:14" x14ac:dyDescent="0.25">
      <c r="A17" s="1"/>
      <c r="B17" s="22">
        <v>1128</v>
      </c>
      <c r="C17" s="9"/>
      <c r="D17" s="64" t="s">
        <v>42</v>
      </c>
      <c r="E17" s="1"/>
      <c r="F17" s="84" t="s">
        <v>54</v>
      </c>
      <c r="G17" s="67"/>
      <c r="H17" s="85">
        <v>150</v>
      </c>
      <c r="I17" s="67"/>
      <c r="J17" s="68"/>
      <c r="K17" s="78"/>
      <c r="L17" s="79"/>
      <c r="M17" s="78"/>
      <c r="N17" s="1"/>
    </row>
    <row r="18" spans="1:14" x14ac:dyDescent="0.25">
      <c r="A18" s="9"/>
      <c r="B18" s="22" t="s">
        <v>16</v>
      </c>
      <c r="C18" s="9"/>
      <c r="D18" s="27" t="s">
        <v>17</v>
      </c>
      <c r="E18" s="28"/>
      <c r="F18" s="84" t="s">
        <v>55</v>
      </c>
      <c r="G18" s="67"/>
      <c r="H18" s="85">
        <v>150</v>
      </c>
      <c r="I18" s="67"/>
      <c r="J18" s="69"/>
      <c r="K18" s="78"/>
      <c r="L18" s="80"/>
      <c r="M18" s="78"/>
      <c r="N18" s="9"/>
    </row>
    <row r="19" spans="1:14" x14ac:dyDescent="0.25">
      <c r="A19" s="1"/>
      <c r="B19" s="22">
        <v>1110</v>
      </c>
      <c r="C19" s="9"/>
      <c r="D19" s="86" t="s">
        <v>18</v>
      </c>
      <c r="E19" s="1"/>
      <c r="F19" s="84"/>
      <c r="G19" s="67"/>
      <c r="H19" s="85"/>
      <c r="I19" s="67"/>
      <c r="J19" s="68"/>
      <c r="K19" s="78"/>
      <c r="L19" s="79"/>
      <c r="M19" s="78"/>
      <c r="N19" s="1"/>
    </row>
    <row r="20" spans="1:14" x14ac:dyDescent="0.25">
      <c r="A20" s="1"/>
      <c r="B20" s="22">
        <v>1114</v>
      </c>
      <c r="C20" s="9"/>
      <c r="D20" s="23" t="s">
        <v>19</v>
      </c>
      <c r="E20" s="1"/>
      <c r="F20" s="84" t="s">
        <v>54</v>
      </c>
      <c r="G20" s="67"/>
      <c r="H20" s="85">
        <v>150</v>
      </c>
      <c r="I20" s="67"/>
      <c r="J20" s="68"/>
      <c r="K20" s="78"/>
      <c r="L20" s="79"/>
      <c r="M20" s="78"/>
      <c r="N20" s="1"/>
    </row>
    <row r="21" spans="1:14" x14ac:dyDescent="0.25">
      <c r="A21" s="1"/>
      <c r="B21" s="22">
        <v>1115</v>
      </c>
      <c r="C21" s="9"/>
      <c r="D21" s="23" t="s">
        <v>20</v>
      </c>
      <c r="E21" s="1"/>
      <c r="F21" s="84" t="s">
        <v>54</v>
      </c>
      <c r="G21" s="67"/>
      <c r="H21" s="85">
        <v>150</v>
      </c>
      <c r="I21" s="67"/>
      <c r="J21" s="68"/>
      <c r="K21" s="78"/>
      <c r="L21" s="79"/>
      <c r="M21" s="78"/>
      <c r="N21" s="1"/>
    </row>
    <row r="22" spans="1:14" x14ac:dyDescent="0.25">
      <c r="A22" s="1"/>
      <c r="B22" s="22">
        <v>1126</v>
      </c>
      <c r="C22" s="9"/>
      <c r="D22" s="64" t="s">
        <v>44</v>
      </c>
      <c r="E22" s="1"/>
      <c r="F22" s="84" t="s">
        <v>54</v>
      </c>
      <c r="G22" s="67"/>
      <c r="H22" s="85">
        <v>150</v>
      </c>
      <c r="I22" s="67"/>
      <c r="J22" s="68"/>
      <c r="K22" s="78"/>
      <c r="L22" s="79"/>
      <c r="M22" s="78"/>
      <c r="N22" s="1"/>
    </row>
    <row r="23" spans="1:14" x14ac:dyDescent="0.25">
      <c r="A23" s="1"/>
      <c r="B23" s="22">
        <v>1122</v>
      </c>
      <c r="C23" s="9"/>
      <c r="D23" s="86" t="s">
        <v>21</v>
      </c>
      <c r="E23" s="1"/>
      <c r="F23" s="84"/>
      <c r="G23" s="67"/>
      <c r="H23" s="85"/>
      <c r="I23" s="67"/>
      <c r="J23" s="68"/>
      <c r="K23" s="78"/>
      <c r="L23" s="79"/>
      <c r="M23" s="78"/>
      <c r="N23" s="1"/>
    </row>
    <row r="24" spans="1:14" x14ac:dyDescent="0.25">
      <c r="A24" s="1"/>
      <c r="B24" s="22">
        <v>1121</v>
      </c>
      <c r="C24" s="9"/>
      <c r="D24" s="23" t="s">
        <v>22</v>
      </c>
      <c r="E24" s="1"/>
      <c r="F24" s="84" t="s">
        <v>54</v>
      </c>
      <c r="G24" s="67"/>
      <c r="H24" s="85">
        <v>150</v>
      </c>
      <c r="I24" s="67"/>
      <c r="J24" s="68"/>
      <c r="K24" s="78"/>
      <c r="L24" s="79"/>
      <c r="M24" s="78"/>
      <c r="N24" s="1"/>
    </row>
    <row r="25" spans="1:14" x14ac:dyDescent="0.25">
      <c r="A25" s="1"/>
      <c r="B25" s="22">
        <v>1101</v>
      </c>
      <c r="C25" s="9"/>
      <c r="D25" s="86" t="s">
        <v>23</v>
      </c>
      <c r="E25" s="1"/>
      <c r="F25" s="84"/>
      <c r="G25" s="67"/>
      <c r="H25" s="85"/>
      <c r="I25" s="67"/>
      <c r="J25" s="68"/>
      <c r="K25" s="78"/>
      <c r="L25" s="79"/>
      <c r="M25" s="78"/>
      <c r="N25" s="1"/>
    </row>
    <row r="26" spans="1:14" x14ac:dyDescent="0.25">
      <c r="A26" s="1"/>
      <c r="B26" s="22">
        <v>1106</v>
      </c>
      <c r="C26" s="9"/>
      <c r="D26" s="23" t="s">
        <v>24</v>
      </c>
      <c r="E26" s="1"/>
      <c r="F26" s="84" t="s">
        <v>54</v>
      </c>
      <c r="G26" s="67"/>
      <c r="H26" s="85">
        <v>150</v>
      </c>
      <c r="I26" s="67"/>
      <c r="J26" s="68"/>
      <c r="K26" s="78"/>
      <c r="L26" s="79"/>
      <c r="M26" s="78"/>
      <c r="N26" s="1"/>
    </row>
    <row r="27" spans="1:14" x14ac:dyDescent="0.25">
      <c r="A27" s="1"/>
      <c r="B27" s="22">
        <v>1104</v>
      </c>
      <c r="C27" s="9"/>
      <c r="D27" s="23" t="s">
        <v>25</v>
      </c>
      <c r="E27" s="1"/>
      <c r="F27" s="84" t="s">
        <v>54</v>
      </c>
      <c r="G27" s="67"/>
      <c r="H27" s="85">
        <v>150</v>
      </c>
      <c r="I27" s="67"/>
      <c r="J27" s="68"/>
      <c r="K27" s="78"/>
      <c r="L27" s="79"/>
      <c r="M27" s="78"/>
      <c r="N27" s="1"/>
    </row>
    <row r="28" spans="1:14" x14ac:dyDescent="0.25">
      <c r="A28" s="1"/>
      <c r="B28" s="22">
        <v>1104</v>
      </c>
      <c r="C28" s="9"/>
      <c r="D28" s="86" t="s">
        <v>56</v>
      </c>
      <c r="E28" s="1"/>
      <c r="F28" s="84"/>
      <c r="G28" s="67"/>
      <c r="H28" s="85"/>
      <c r="I28" s="67"/>
      <c r="J28" s="68"/>
      <c r="K28" s="78"/>
      <c r="L28" s="79"/>
      <c r="M28" s="78"/>
      <c r="N28" s="1"/>
    </row>
    <row r="29" spans="1:14" x14ac:dyDescent="0.25">
      <c r="A29" s="1"/>
      <c r="B29" s="22">
        <v>1111</v>
      </c>
      <c r="C29" s="9"/>
      <c r="D29" s="64" t="s">
        <v>40</v>
      </c>
      <c r="E29" s="1"/>
      <c r="F29" s="84" t="s">
        <v>55</v>
      </c>
      <c r="G29" s="67"/>
      <c r="H29" s="85">
        <v>150</v>
      </c>
      <c r="I29" s="67"/>
      <c r="J29" s="68"/>
      <c r="K29" s="78"/>
      <c r="L29" s="79"/>
      <c r="M29" s="78"/>
      <c r="N29" s="1"/>
    </row>
    <row r="30" spans="1:14" x14ac:dyDescent="0.25">
      <c r="A30" s="1"/>
      <c r="B30" s="22">
        <v>1102</v>
      </c>
      <c r="C30" s="9"/>
      <c r="D30" s="23" t="s">
        <v>26</v>
      </c>
      <c r="E30" s="1"/>
      <c r="F30" s="84" t="s">
        <v>54</v>
      </c>
      <c r="G30" s="67"/>
      <c r="H30" s="85">
        <v>150</v>
      </c>
      <c r="I30" s="67"/>
      <c r="J30" s="68"/>
      <c r="K30" s="87" t="s">
        <v>57</v>
      </c>
      <c r="L30" s="79"/>
      <c r="M30" s="78"/>
      <c r="N30" s="1"/>
    </row>
    <row r="31" spans="1:14" ht="30" x14ac:dyDescent="0.25">
      <c r="A31" s="1"/>
      <c r="B31" s="22">
        <v>1108</v>
      </c>
      <c r="C31" s="9"/>
      <c r="D31" s="23" t="s">
        <v>35</v>
      </c>
      <c r="E31" s="1"/>
      <c r="F31" s="84" t="s">
        <v>54</v>
      </c>
      <c r="G31" s="67"/>
      <c r="H31" s="85">
        <v>150</v>
      </c>
      <c r="I31" s="67"/>
      <c r="J31" s="68"/>
      <c r="K31" s="87" t="s">
        <v>58</v>
      </c>
      <c r="L31" s="79"/>
      <c r="M31" s="78"/>
      <c r="N31" s="1"/>
    </row>
    <row r="32" spans="1:14" ht="15.75" customHeight="1" x14ac:dyDescent="0.25">
      <c r="A32" s="1"/>
      <c r="B32" s="22">
        <v>1127</v>
      </c>
      <c r="C32" s="9"/>
      <c r="D32" s="64" t="s">
        <v>45</v>
      </c>
      <c r="E32" s="1"/>
      <c r="F32" s="84" t="s">
        <v>54</v>
      </c>
      <c r="G32" s="67"/>
      <c r="H32" s="85">
        <v>150</v>
      </c>
      <c r="I32" s="67"/>
      <c r="J32" s="68"/>
      <c r="K32" s="78"/>
      <c r="L32" s="79"/>
      <c r="M32" s="78"/>
      <c r="N32" s="1"/>
    </row>
    <row r="33" spans="1:15" x14ac:dyDescent="0.25">
      <c r="A33" s="1"/>
      <c r="B33" s="22">
        <v>1123</v>
      </c>
      <c r="C33" s="9"/>
      <c r="D33" s="86" t="s">
        <v>28</v>
      </c>
      <c r="E33" s="1"/>
      <c r="F33" s="84"/>
      <c r="G33" s="67"/>
      <c r="H33" s="85"/>
      <c r="I33" s="67"/>
      <c r="J33" s="68"/>
      <c r="K33" s="78"/>
      <c r="L33" s="79"/>
      <c r="M33" s="78"/>
      <c r="N33" s="1"/>
    </row>
    <row r="34" spans="1:15" x14ac:dyDescent="0.25">
      <c r="A34" s="1"/>
      <c r="B34" s="22">
        <v>1103</v>
      </c>
      <c r="C34" s="9"/>
      <c r="D34" s="23" t="s">
        <v>29</v>
      </c>
      <c r="E34" s="1"/>
      <c r="F34" s="84" t="s">
        <v>54</v>
      </c>
      <c r="G34" s="67"/>
      <c r="H34" s="85">
        <v>150</v>
      </c>
      <c r="I34" s="67"/>
      <c r="J34" s="68"/>
      <c r="K34" s="78"/>
      <c r="L34" s="79"/>
      <c r="M34" s="78"/>
      <c r="N34" s="1"/>
    </row>
    <row r="35" spans="1:15" x14ac:dyDescent="0.25">
      <c r="A35" s="1"/>
      <c r="B35" s="22">
        <v>1163</v>
      </c>
      <c r="C35" s="9"/>
      <c r="D35" s="86" t="s">
        <v>30</v>
      </c>
      <c r="E35" s="1"/>
      <c r="F35" s="84"/>
      <c r="G35" s="67"/>
      <c r="H35" s="85"/>
      <c r="I35" s="67"/>
      <c r="J35" s="68"/>
      <c r="K35" s="78"/>
      <c r="L35" s="79"/>
      <c r="M35" s="78"/>
      <c r="N35" s="1"/>
      <c r="O35" s="30"/>
    </row>
    <row r="36" spans="1:15" ht="4.9000000000000004" customHeight="1" x14ac:dyDescent="0.25">
      <c r="A36" s="9"/>
      <c r="B36" s="31"/>
      <c r="C36" s="9"/>
      <c r="D36" s="28"/>
      <c r="E36" s="28"/>
      <c r="F36" s="28"/>
      <c r="G36" s="9"/>
      <c r="H36" s="9"/>
      <c r="I36" s="9"/>
      <c r="J36" s="28"/>
      <c r="K36" s="9"/>
      <c r="L36" s="9"/>
      <c r="M36" s="28"/>
      <c r="N36" s="9"/>
    </row>
    <row r="37" spans="1:15" ht="42.75" customHeight="1" x14ac:dyDescent="0.25">
      <c r="A37" s="33"/>
      <c r="B37" s="303" t="s">
        <v>53</v>
      </c>
      <c r="C37" s="303"/>
      <c r="D37" s="303"/>
      <c r="E37" s="303"/>
      <c r="F37" s="303"/>
      <c r="G37" s="303"/>
      <c r="H37" s="303"/>
      <c r="I37" s="303"/>
      <c r="J37" s="82"/>
      <c r="K37" s="82"/>
      <c r="L37" s="82"/>
      <c r="M37" s="82"/>
      <c r="N37" s="33"/>
    </row>
    <row r="38" spans="1:15" ht="21.75" customHeight="1" x14ac:dyDescent="0.25">
      <c r="A38" s="9"/>
      <c r="B38" s="31"/>
      <c r="C38" s="9"/>
      <c r="D38" s="28"/>
      <c r="E38" s="28"/>
      <c r="F38" s="28"/>
      <c r="G38" s="9"/>
      <c r="H38" s="9"/>
      <c r="I38" s="9"/>
      <c r="J38" s="28"/>
      <c r="K38" s="9"/>
      <c r="L38" s="9"/>
      <c r="M38" s="34"/>
      <c r="N38" s="9"/>
    </row>
    <row r="39" spans="1:15" ht="34.9" customHeight="1" x14ac:dyDescent="0.25">
      <c r="A39" s="35"/>
      <c r="B39" s="288" t="s">
        <v>32</v>
      </c>
      <c r="C39" s="288"/>
      <c r="D39" s="288"/>
      <c r="E39" s="288"/>
      <c r="F39" s="288"/>
      <c r="G39" s="288"/>
      <c r="H39" s="288"/>
      <c r="I39" s="1"/>
      <c r="J39" s="1"/>
      <c r="K39" s="1"/>
      <c r="L39" s="1"/>
      <c r="M39" s="1"/>
      <c r="N39" s="35"/>
    </row>
    <row r="40" spans="1:15" ht="15" customHeight="1" x14ac:dyDescent="0.25">
      <c r="A40" s="9"/>
      <c r="B40" s="36"/>
      <c r="C40" s="9"/>
      <c r="D40" s="9"/>
      <c r="E40" s="9"/>
      <c r="F40" s="9"/>
      <c r="G40" s="9"/>
      <c r="H40" s="9"/>
      <c r="I40" s="9"/>
      <c r="J40" s="9"/>
      <c r="K40" s="9"/>
      <c r="L40" s="9"/>
      <c r="M40" s="38"/>
      <c r="N40" s="9"/>
    </row>
    <row r="41" spans="1:15" x14ac:dyDescent="0.25">
      <c r="A41" s="35"/>
      <c r="B41" s="288" t="s">
        <v>47</v>
      </c>
      <c r="C41" s="288"/>
      <c r="D41" s="288"/>
      <c r="E41" s="288"/>
      <c r="F41" s="288"/>
      <c r="G41" s="288"/>
      <c r="H41" s="288"/>
      <c r="I41" s="288"/>
      <c r="J41" s="71"/>
      <c r="K41" s="71"/>
      <c r="L41" s="9"/>
      <c r="M41" s="71"/>
      <c r="N41" s="35"/>
    </row>
    <row r="42" spans="1:15" x14ac:dyDescent="0.25">
      <c r="A42" s="35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9"/>
      <c r="M42" s="71"/>
      <c r="N42" s="35"/>
    </row>
    <row r="43" spans="1:15" ht="15" customHeight="1" x14ac:dyDescent="0.25">
      <c r="A43" s="35"/>
      <c r="B43" s="35"/>
      <c r="C43" s="9"/>
      <c r="D43" s="35"/>
      <c r="E43" s="35"/>
      <c r="F43" s="35"/>
      <c r="G43" s="9"/>
      <c r="H43" s="35"/>
      <c r="I43" s="9"/>
      <c r="J43" s="35"/>
      <c r="K43" s="35"/>
      <c r="L43" s="9"/>
      <c r="M43" s="35"/>
      <c r="N43" s="35"/>
    </row>
    <row r="44" spans="1:15" ht="15.75" customHeight="1" x14ac:dyDescent="0.25">
      <c r="A44" s="26"/>
      <c r="B44" s="284" t="s">
        <v>33</v>
      </c>
      <c r="C44" s="284"/>
      <c r="D44" s="284"/>
      <c r="E44" s="284"/>
      <c r="F44" s="284"/>
      <c r="G44" s="284"/>
      <c r="H44" s="284"/>
      <c r="I44" s="284"/>
      <c r="J44" s="83"/>
      <c r="K44" s="83"/>
      <c r="L44" s="83"/>
      <c r="M44" s="83"/>
      <c r="N44" s="26"/>
    </row>
    <row r="45" spans="1:15" ht="15.75" customHeight="1" x14ac:dyDescent="0.25">
      <c r="A45" s="26"/>
      <c r="B45" s="284" t="s">
        <v>46</v>
      </c>
      <c r="C45" s="284"/>
      <c r="D45" s="284"/>
      <c r="E45" s="284"/>
      <c r="F45" s="284"/>
      <c r="G45" s="284"/>
      <c r="H45" s="284"/>
      <c r="I45" s="284"/>
      <c r="J45" s="83"/>
      <c r="K45" s="83"/>
      <c r="L45" s="83"/>
      <c r="M45" s="83"/>
      <c r="N45" s="26"/>
    </row>
    <row r="46" spans="1:15" ht="15.75" customHeight="1" x14ac:dyDescent="0.25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</sheetData>
  <mergeCells count="7">
    <mergeCell ref="B2:H2"/>
    <mergeCell ref="B4:J4"/>
    <mergeCell ref="B37:I37"/>
    <mergeCell ref="B44:I44"/>
    <mergeCell ref="B45:I45"/>
    <mergeCell ref="B39:H39"/>
    <mergeCell ref="B41:I41"/>
  </mergeCells>
  <printOptions horizontalCentered="1"/>
  <pageMargins left="0.51181102362204722" right="0.51181102362204722" top="1.3779527559055118" bottom="0.78740157480314965" header="0.31496062992125984" footer="0.31496062992125984"/>
  <pageSetup paperSize="9" scale="57" orientation="portrait" r:id="rId1"/>
  <headerFooter>
    <oddHeader>&amp;R&amp;"Arial,Negrito"&amp;18Anexo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6" tint="0.59999389629810485"/>
    <pageSetUpPr fitToPage="1"/>
  </sheetPr>
  <dimension ref="A1:Y55"/>
  <sheetViews>
    <sheetView showGridLines="0" topLeftCell="C1" zoomScale="85" zoomScaleNormal="85" workbookViewId="0">
      <pane ySplit="7" topLeftCell="A8" activePane="bottomLeft" state="frozen"/>
      <selection activeCell="F9" sqref="F9:N10"/>
      <selection pane="bottomLeft" activeCell="Y20" sqref="Y20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8.5703125" style="7" customWidth="1"/>
    <col min="5" max="5" width="0.5703125" style="7" customWidth="1"/>
    <col min="6" max="6" width="16.7109375" style="7" customWidth="1"/>
    <col min="7" max="7" width="0.42578125" style="7" customWidth="1"/>
    <col min="8" max="8" width="16.7109375" style="7" hidden="1" customWidth="1"/>
    <col min="9" max="9" width="0.42578125" style="7" hidden="1" customWidth="1"/>
    <col min="10" max="10" width="16.710937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0.85546875" style="7" customWidth="1"/>
    <col min="22" max="22" width="2.7109375" style="7" customWidth="1"/>
    <col min="23" max="23" width="21" style="7" customWidth="1"/>
    <col min="24" max="24" width="2.140625" style="7" customWidth="1"/>
    <col min="25" max="25" width="24.85546875" style="7" bestFit="1" customWidth="1"/>
    <col min="26" max="16384" width="9.140625" style="7"/>
  </cols>
  <sheetData>
    <row r="1" spans="1:2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  <c r="U1" s="1"/>
    </row>
    <row r="2" spans="1:25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</row>
    <row r="3" spans="1:25" s="5" customFormat="1" x14ac:dyDescent="0.25">
      <c r="A3" s="1"/>
      <c r="B3" s="284" t="s">
        <v>63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</row>
    <row r="4" spans="1:25" ht="15.75" customHeight="1" x14ac:dyDescent="0.25">
      <c r="A4" s="1"/>
      <c r="B4" s="290" t="s">
        <v>99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105"/>
    </row>
    <row r="5" spans="1:25" ht="5.25" customHeight="1" x14ac:dyDescent="0.25">
      <c r="A5" s="1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1"/>
    </row>
    <row r="6" spans="1:25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73" t="s">
        <v>6</v>
      </c>
      <c r="U6" s="12"/>
      <c r="V6" s="169"/>
      <c r="W6" s="174" t="s">
        <v>192</v>
      </c>
      <c r="Y6" s="174" t="s">
        <v>193</v>
      </c>
    </row>
    <row r="7" spans="1:25" s="21" customFormat="1" ht="4.5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M7" s="161"/>
      <c r="O7" s="161"/>
      <c r="Q7" s="161"/>
      <c r="S7" s="161"/>
      <c r="T7" s="172"/>
      <c r="U7" s="1"/>
      <c r="V7" s="168"/>
      <c r="W7" s="172"/>
      <c r="Y7" s="172"/>
    </row>
    <row r="8" spans="1:25" x14ac:dyDescent="0.25">
      <c r="A8" s="1"/>
      <c r="B8" s="22">
        <f>IF('Reaj 2016 - Região N, NE e CO'!B8="","",'Reaj 2016 - Região N, NE e CO'!B8)</f>
        <v>1100</v>
      </c>
      <c r="C8" s="9"/>
      <c r="D8" s="64" t="s">
        <v>9</v>
      </c>
      <c r="E8" s="1"/>
      <c r="F8" s="66">
        <f>'Reaj 2016 - Região N, NE e CO'!P8</f>
        <v>344.16243654822335</v>
      </c>
      <c r="G8" s="67"/>
      <c r="H8" s="66">
        <f>'Reaj 2016 - Região N, NE e CO'!R8</f>
        <v>5.1624365482233499</v>
      </c>
      <c r="I8" s="67"/>
      <c r="J8" s="66">
        <f>'Reaj 2016 - Região N, NE e CO'!T8</f>
        <v>339</v>
      </c>
      <c r="K8" s="68"/>
      <c r="L8" s="175">
        <f>IF(T8="","",N8/F8)</f>
        <v>0.2330383480825958</v>
      </c>
      <c r="M8" s="163"/>
      <c r="N8" s="176">
        <f>IF(T8="","",F8-P8)</f>
        <v>80.203045685279164</v>
      </c>
      <c r="O8" s="163"/>
      <c r="P8" s="56">
        <f>IF(T8="","",T8/98.5%)</f>
        <v>263.95939086294419</v>
      </c>
      <c r="Q8" s="167"/>
      <c r="R8" s="56">
        <f>IF(T8="","",P8*1.5%)</f>
        <v>3.9593908629441628</v>
      </c>
      <c r="S8" s="163"/>
      <c r="T8" s="177">
        <v>260</v>
      </c>
      <c r="U8" s="68"/>
      <c r="V8" s="169"/>
      <c r="W8" s="282" t="s">
        <v>85</v>
      </c>
      <c r="Y8" s="281" t="s">
        <v>197</v>
      </c>
    </row>
    <row r="9" spans="1:25" x14ac:dyDescent="0.25">
      <c r="A9" s="1"/>
      <c r="B9" s="22">
        <f>IF('Reaj 2016 - Região N, NE e CO'!B9="","",'Reaj 2016 - Região N, NE e CO'!B9)</f>
        <v>1124</v>
      </c>
      <c r="C9" s="9"/>
      <c r="D9" s="64" t="s">
        <v>10</v>
      </c>
      <c r="E9" s="1"/>
      <c r="F9" s="66">
        <f>'Reaj 2016 - Região N, NE e CO'!P9</f>
        <v>297.46192893401013</v>
      </c>
      <c r="G9" s="67"/>
      <c r="H9" s="66">
        <f>'Reaj 2016 - Região N, NE e CO'!R9</f>
        <v>4.4619289340101522</v>
      </c>
      <c r="I9" s="67"/>
      <c r="J9" s="66">
        <f>'Reaj 2016 - Região N, NE e CO'!T9</f>
        <v>293</v>
      </c>
      <c r="K9" s="68"/>
      <c r="L9" s="175">
        <f t="shared" ref="L9:L41" si="0">IF(T9="","",N9/F9)</f>
        <v>0.28327645051194528</v>
      </c>
      <c r="M9" s="163"/>
      <c r="N9" s="176">
        <f t="shared" ref="N9:N41" si="1">IF(T9="","",F9-P9)</f>
        <v>84.263959390862908</v>
      </c>
      <c r="O9" s="163"/>
      <c r="P9" s="56">
        <f t="shared" ref="P9:P41" si="2">IF(T9="","",T9/98.5%)</f>
        <v>213.19796954314722</v>
      </c>
      <c r="Q9" s="167"/>
      <c r="R9" s="56">
        <f t="shared" ref="R9:R41" si="3">IF(T9="","",P9*1.5%)</f>
        <v>3.1979695431472082</v>
      </c>
      <c r="S9" s="163"/>
      <c r="T9" s="177">
        <v>210</v>
      </c>
      <c r="U9" s="68"/>
      <c r="V9" s="30"/>
      <c r="W9" s="282" t="s">
        <v>86</v>
      </c>
      <c r="Y9" s="281" t="s">
        <v>182</v>
      </c>
    </row>
    <row r="10" spans="1:25" x14ac:dyDescent="0.25">
      <c r="A10" s="1"/>
      <c r="B10" s="22">
        <v>1133</v>
      </c>
      <c r="C10" s="9"/>
      <c r="D10" s="64" t="s">
        <v>110</v>
      </c>
      <c r="E10" s="1"/>
      <c r="F10" s="66">
        <f>'Reaj 2016 - Região N, NE e CO'!P10</f>
        <v>264.97461928934013</v>
      </c>
      <c r="G10" s="67"/>
      <c r="H10" s="66">
        <f>'Reaj 2016 - Região N, NE e CO'!R10</f>
        <v>3.9746192893401018</v>
      </c>
      <c r="I10" s="67"/>
      <c r="J10" s="66">
        <f>'Reaj 2016 - Região N, NE e CO'!T10</f>
        <v>261</v>
      </c>
      <c r="K10" s="68"/>
      <c r="L10" s="175">
        <f t="shared" ref="L10" si="4">IF(T10="","",N10/F10)</f>
        <v>0.19540229885057472</v>
      </c>
      <c r="M10" s="163"/>
      <c r="N10" s="176">
        <f t="shared" ref="N10" si="5">IF(T10="","",F10-P10)</f>
        <v>51.776649746192902</v>
      </c>
      <c r="O10" s="163"/>
      <c r="P10" s="56">
        <f t="shared" ref="P10" si="6">IF(T10="","",T10/98.5%)</f>
        <v>213.19796954314722</v>
      </c>
      <c r="Q10" s="167"/>
      <c r="R10" s="56">
        <f t="shared" ref="R10" si="7">IF(T10="","",P10*1.5%)</f>
        <v>3.1979695431472082</v>
      </c>
      <c r="S10" s="163"/>
      <c r="T10" s="177">
        <v>210</v>
      </c>
      <c r="U10" s="68"/>
      <c r="V10" s="30"/>
      <c r="W10" s="282" t="s">
        <v>87</v>
      </c>
      <c r="Y10" s="281" t="s">
        <v>195</v>
      </c>
    </row>
    <row r="11" spans="1:25" x14ac:dyDescent="0.25">
      <c r="A11" s="1"/>
      <c r="B11" s="22">
        <f>IF('Reaj 2016 - Região N, NE e CO'!B11="","",'Reaj 2016 - Região N, NE e CO'!B11)</f>
        <v>2007</v>
      </c>
      <c r="C11" s="9"/>
      <c r="D11" s="64" t="s">
        <v>102</v>
      </c>
      <c r="E11" s="1"/>
      <c r="F11" s="66">
        <f>'Reaj 2016 - Região N, NE e CO'!P11</f>
        <v>293.40101522842639</v>
      </c>
      <c r="G11" s="67"/>
      <c r="H11" s="66">
        <f>'Reaj 2016 - Região N, NE e CO'!R11</f>
        <v>4.4010152284263953</v>
      </c>
      <c r="I11" s="67"/>
      <c r="J11" s="66">
        <f>'Reaj 2016 - Região N, NE e CO'!T11</f>
        <v>289</v>
      </c>
      <c r="K11" s="68"/>
      <c r="L11" s="175">
        <f t="shared" si="0"/>
        <v>0.27335640138408296</v>
      </c>
      <c r="M11" s="163"/>
      <c r="N11" s="176">
        <f t="shared" si="1"/>
        <v>80.203045685279164</v>
      </c>
      <c r="O11" s="163"/>
      <c r="P11" s="56">
        <f t="shared" si="2"/>
        <v>213.19796954314722</v>
      </c>
      <c r="Q11" s="167"/>
      <c r="R11" s="56">
        <f t="shared" si="3"/>
        <v>3.1979695431472082</v>
      </c>
      <c r="S11" s="163"/>
      <c r="T11" s="177">
        <v>210</v>
      </c>
      <c r="U11" s="68"/>
      <c r="V11" s="30"/>
      <c r="Y11" s="281" t="s">
        <v>187</v>
      </c>
    </row>
    <row r="12" spans="1:25" x14ac:dyDescent="0.25">
      <c r="A12" s="1"/>
      <c r="B12" s="22">
        <f>IF('Reaj 2016 - Região N, NE e CO'!B13="","",'Reaj 2016 - Região N, NE e CO'!B13)</f>
        <v>1116</v>
      </c>
      <c r="C12" s="9"/>
      <c r="D12" s="64" t="s">
        <v>98</v>
      </c>
      <c r="E12" s="1"/>
      <c r="F12" s="66">
        <f>'Reaj 2016 - Região N, NE e CO'!P13</f>
        <v>309.64467005076142</v>
      </c>
      <c r="G12" s="67"/>
      <c r="H12" s="66">
        <f>'Reaj 2016 - Região N, NE e CO'!R13</f>
        <v>4.6446700507614214</v>
      </c>
      <c r="I12" s="67"/>
      <c r="J12" s="66">
        <f>'Reaj 2016 - Região N, NE e CO'!T13</f>
        <v>305</v>
      </c>
      <c r="K12" s="68"/>
      <c r="L12" s="175">
        <f t="shared" si="0"/>
        <v>0.31147540983606553</v>
      </c>
      <c r="M12" s="163"/>
      <c r="N12" s="176">
        <f t="shared" si="1"/>
        <v>96.446700507614196</v>
      </c>
      <c r="O12" s="163"/>
      <c r="P12" s="56">
        <f t="shared" si="2"/>
        <v>213.19796954314722</v>
      </c>
      <c r="Q12" s="167"/>
      <c r="R12" s="56">
        <f t="shared" si="3"/>
        <v>3.1979695431472082</v>
      </c>
      <c r="S12" s="163"/>
      <c r="T12" s="177">
        <v>210</v>
      </c>
      <c r="U12" s="68"/>
      <c r="V12" s="30"/>
      <c r="Y12" s="281" t="s">
        <v>198</v>
      </c>
    </row>
    <row r="13" spans="1:25" x14ac:dyDescent="0.25">
      <c r="A13" s="1"/>
      <c r="B13" s="255">
        <f>IF('Reaj 2016 - Região N, NE e CO'!B14="","",'Reaj 2016 - Região N, NE e CO'!B14)</f>
        <v>1107</v>
      </c>
      <c r="C13" s="256"/>
      <c r="D13" s="257" t="s">
        <v>12</v>
      </c>
      <c r="E13" s="258"/>
      <c r="F13" s="259">
        <f>'Reaj 2016 - Região N, NE e CO'!P14</f>
        <v>310.65989847715736</v>
      </c>
      <c r="G13" s="260"/>
      <c r="H13" s="259">
        <f>'Reaj 2016 - Região N, NE e CO'!R14</f>
        <v>4.6598984771573599</v>
      </c>
      <c r="I13" s="260"/>
      <c r="J13" s="259">
        <f>'Reaj 2016 - Região N, NE e CO'!T14</f>
        <v>306</v>
      </c>
      <c r="K13" s="261"/>
      <c r="L13" s="262">
        <f t="shared" ref="L13" si="8">IF(T13="","",N13/F13)</f>
        <v>0.24836601307189538</v>
      </c>
      <c r="M13" s="263"/>
      <c r="N13" s="264">
        <f t="shared" ref="N13" si="9">IF(T13="","",F13-P13)</f>
        <v>77.157360406091357</v>
      </c>
      <c r="O13" s="263"/>
      <c r="P13" s="265">
        <f t="shared" ref="P13" si="10">IF(T13="","",T13/98.5%)</f>
        <v>233.502538071066</v>
      </c>
      <c r="Q13" s="266"/>
      <c r="R13" s="265">
        <f t="shared" ref="R13" si="11">IF(T13="","",P13*1.5%)</f>
        <v>3.5025380710659899</v>
      </c>
      <c r="S13" s="263"/>
      <c r="T13" s="267">
        <v>230</v>
      </c>
      <c r="U13" s="68"/>
      <c r="V13" s="30"/>
      <c r="Y13" s="281" t="s">
        <v>199</v>
      </c>
    </row>
    <row r="14" spans="1:25" x14ac:dyDescent="0.25">
      <c r="A14" s="1"/>
      <c r="B14" s="22">
        <f>IF('Reaj 2016 - Região N, NE e CO'!B15="","",'Reaj 2016 - Região N, NE e CO'!B15)</f>
        <v>2008</v>
      </c>
      <c r="C14" s="9"/>
      <c r="D14" s="64" t="s">
        <v>77</v>
      </c>
      <c r="E14" s="1"/>
      <c r="F14" s="66">
        <f>'Reaj 2016 - Região N, NE e CO'!P15</f>
        <v>293.40101522842639</v>
      </c>
      <c r="G14" s="67"/>
      <c r="H14" s="66">
        <f>'Reaj 2016 - Região N, NE e CO'!R15</f>
        <v>4.4010152284263953</v>
      </c>
      <c r="I14" s="67"/>
      <c r="J14" s="66">
        <f>'Reaj 2016 - Região N, NE e CO'!T15</f>
        <v>289</v>
      </c>
      <c r="K14" s="68"/>
      <c r="L14" s="175">
        <f t="shared" si="0"/>
        <v>0.27335640138408296</v>
      </c>
      <c r="M14" s="163"/>
      <c r="N14" s="176">
        <f t="shared" si="1"/>
        <v>80.203045685279164</v>
      </c>
      <c r="O14" s="163"/>
      <c r="P14" s="56">
        <f t="shared" si="2"/>
        <v>213.19796954314722</v>
      </c>
      <c r="Q14" s="167"/>
      <c r="R14" s="56">
        <f t="shared" si="3"/>
        <v>3.1979695431472082</v>
      </c>
      <c r="S14" s="163"/>
      <c r="T14" s="177">
        <v>210</v>
      </c>
      <c r="U14" s="68"/>
      <c r="V14" s="30"/>
      <c r="Y14" s="281" t="s">
        <v>200</v>
      </c>
    </row>
    <row r="15" spans="1:25" x14ac:dyDescent="0.25">
      <c r="A15" s="1"/>
      <c r="B15" s="22">
        <f>IF('Reaj 2016 - Região N, NE e CO'!B17="","",'Reaj 2016 - Região N, NE e CO'!B17)</f>
        <v>1112</v>
      </c>
      <c r="C15" s="9"/>
      <c r="D15" s="64" t="s">
        <v>14</v>
      </c>
      <c r="E15" s="1"/>
      <c r="F15" s="66">
        <f>'Reaj 2016 - Região N, NE e CO'!P17</f>
        <v>297.46192893401013</v>
      </c>
      <c r="G15" s="67"/>
      <c r="H15" s="66">
        <f>'Reaj 2016 - Região N, NE e CO'!R17</f>
        <v>4.4619289340101522</v>
      </c>
      <c r="I15" s="67"/>
      <c r="J15" s="66">
        <f>'Reaj 2016 - Região N, NE e CO'!T17</f>
        <v>293</v>
      </c>
      <c r="K15" s="68"/>
      <c r="L15" s="175">
        <f t="shared" si="0"/>
        <v>0.28327645051194528</v>
      </c>
      <c r="M15" s="163"/>
      <c r="N15" s="176">
        <f t="shared" si="1"/>
        <v>84.263959390862908</v>
      </c>
      <c r="O15" s="163"/>
      <c r="P15" s="56">
        <f t="shared" si="2"/>
        <v>213.19796954314722</v>
      </c>
      <c r="Q15" s="167"/>
      <c r="R15" s="56">
        <f t="shared" si="3"/>
        <v>3.1979695431472082</v>
      </c>
      <c r="S15" s="163"/>
      <c r="T15" s="177">
        <v>210</v>
      </c>
      <c r="U15" s="68"/>
      <c r="V15" s="30"/>
      <c r="Y15" s="281" t="s">
        <v>203</v>
      </c>
    </row>
    <row r="16" spans="1:25" x14ac:dyDescent="0.25">
      <c r="A16" s="1"/>
      <c r="B16" s="22">
        <f>IF('Reaj 2016 - Região N, NE e CO'!B19="","",'Reaj 2016 - Região N, NE e CO'!B19)</f>
        <v>1117</v>
      </c>
      <c r="C16" s="9"/>
      <c r="D16" s="64" t="s">
        <v>91</v>
      </c>
      <c r="E16" s="1"/>
      <c r="F16" s="66">
        <f>'Reaj 2016 - Região N, NE e CO'!P19</f>
        <v>264.97461928934013</v>
      </c>
      <c r="G16" s="67"/>
      <c r="H16" s="66">
        <f>'Reaj 2016 - Região N, NE e CO'!R19</f>
        <v>3.9746192893401018</v>
      </c>
      <c r="I16" s="67"/>
      <c r="J16" s="66">
        <f>'Reaj 2016 - Região N, NE e CO'!T19</f>
        <v>261</v>
      </c>
      <c r="K16" s="68"/>
      <c r="L16" s="175">
        <f t="shared" si="0"/>
        <v>0.19540229885057472</v>
      </c>
      <c r="M16" s="163"/>
      <c r="N16" s="176">
        <f t="shared" si="1"/>
        <v>51.776649746192902</v>
      </c>
      <c r="O16" s="163"/>
      <c r="P16" s="56">
        <f t="shared" si="2"/>
        <v>213.19796954314722</v>
      </c>
      <c r="Q16" s="167"/>
      <c r="R16" s="56">
        <f t="shared" si="3"/>
        <v>3.1979695431472082</v>
      </c>
      <c r="S16" s="163"/>
      <c r="T16" s="177">
        <v>210</v>
      </c>
      <c r="U16" s="68"/>
      <c r="V16" s="30"/>
      <c r="Y16" s="281" t="s">
        <v>204</v>
      </c>
    </row>
    <row r="17" spans="1:25" x14ac:dyDescent="0.25">
      <c r="A17" s="9"/>
      <c r="B17" s="22">
        <f>IF('Reaj 2016 - Região N, NE e CO'!B20="","",'Reaj 2016 - Região N, NE e CO'!B20)</f>
        <v>1129</v>
      </c>
      <c r="C17" s="9"/>
      <c r="D17" s="64" t="s">
        <v>59</v>
      </c>
      <c r="E17" s="1"/>
      <c r="F17" s="66">
        <f>'Reaj 2016 - Região N, NE e CO'!P20</f>
        <v>264.97461928934013</v>
      </c>
      <c r="G17" s="67"/>
      <c r="H17" s="66">
        <f>'Reaj 2016 - Região N, NE e CO'!R20</f>
        <v>3.9746192893401018</v>
      </c>
      <c r="I17" s="67"/>
      <c r="J17" s="66">
        <f>'Reaj 2016 - Região N, NE e CO'!T20</f>
        <v>261</v>
      </c>
      <c r="K17" s="68"/>
      <c r="L17" s="175">
        <f t="shared" si="0"/>
        <v>0.19540229885057472</v>
      </c>
      <c r="M17" s="163"/>
      <c r="N17" s="176">
        <f t="shared" si="1"/>
        <v>51.776649746192902</v>
      </c>
      <c r="O17" s="163"/>
      <c r="P17" s="56">
        <f t="shared" si="2"/>
        <v>213.19796954314722</v>
      </c>
      <c r="Q17" s="167"/>
      <c r="R17" s="56">
        <f t="shared" si="3"/>
        <v>3.1979695431472082</v>
      </c>
      <c r="S17" s="163"/>
      <c r="T17" s="177">
        <v>210</v>
      </c>
      <c r="U17" s="68"/>
      <c r="V17" s="30"/>
      <c r="Y17" s="281" t="s">
        <v>205</v>
      </c>
    </row>
    <row r="18" spans="1:25" x14ac:dyDescent="0.25">
      <c r="A18" s="1"/>
      <c r="B18" s="22">
        <f>IF('Reaj 2016 - Região N, NE e CO'!B22="","",'Reaj 2016 - Região N, NE e CO'!B22)</f>
        <v>1120</v>
      </c>
      <c r="C18" s="9"/>
      <c r="D18" s="64" t="s">
        <v>92</v>
      </c>
      <c r="E18" s="1"/>
      <c r="F18" s="66">
        <f>'Reaj 2016 - Região N, NE e CO'!P22</f>
        <v>264.97461928934013</v>
      </c>
      <c r="G18" s="67"/>
      <c r="H18" s="66">
        <f>'Reaj 2016 - Região N, NE e CO'!R22</f>
        <v>3.9746192893401018</v>
      </c>
      <c r="I18" s="67"/>
      <c r="J18" s="66">
        <f>'Reaj 2016 - Região N, NE e CO'!T22</f>
        <v>261</v>
      </c>
      <c r="K18" s="68"/>
      <c r="L18" s="175">
        <f t="shared" si="0"/>
        <v>0.19540229885057472</v>
      </c>
      <c r="M18" s="163"/>
      <c r="N18" s="176">
        <f t="shared" si="1"/>
        <v>51.776649746192902</v>
      </c>
      <c r="O18" s="163"/>
      <c r="P18" s="56">
        <f t="shared" si="2"/>
        <v>213.19796954314722</v>
      </c>
      <c r="Q18" s="167"/>
      <c r="R18" s="56">
        <f t="shared" si="3"/>
        <v>3.1979695431472082</v>
      </c>
      <c r="S18" s="163"/>
      <c r="T18" s="177">
        <v>210</v>
      </c>
      <c r="U18" s="68"/>
      <c r="V18" s="30"/>
      <c r="Y18" s="281" t="s">
        <v>206</v>
      </c>
    </row>
    <row r="19" spans="1:25" x14ac:dyDescent="0.25">
      <c r="A19" s="1"/>
      <c r="B19" s="22">
        <v>1113</v>
      </c>
      <c r="C19" s="9"/>
      <c r="D19" s="64" t="s">
        <v>101</v>
      </c>
      <c r="E19" s="1"/>
      <c r="F19" s="66">
        <f>'Reaj 2016 - Região N, NE e CO'!P23</f>
        <v>264.97461928934013</v>
      </c>
      <c r="G19" s="67"/>
      <c r="H19" s="66">
        <f>'Reaj 2016 - Região N, NE e CO'!R23</f>
        <v>3.9746192893401018</v>
      </c>
      <c r="I19" s="67"/>
      <c r="J19" s="66">
        <f>'Reaj 2016 - Região N, NE e CO'!T23</f>
        <v>261</v>
      </c>
      <c r="K19" s="68"/>
      <c r="L19" s="175">
        <f t="shared" ref="L19" si="12">IF(T19="","",N19/F19)</f>
        <v>0.19540229885057472</v>
      </c>
      <c r="M19" s="163"/>
      <c r="N19" s="176">
        <f t="shared" ref="N19" si="13">IF(T19="","",F19-P19)</f>
        <v>51.776649746192902</v>
      </c>
      <c r="O19" s="163"/>
      <c r="P19" s="56">
        <f t="shared" ref="P19" si="14">IF(T19="","",T19/98.5%)</f>
        <v>213.19796954314722</v>
      </c>
      <c r="Q19" s="167"/>
      <c r="R19" s="56">
        <f t="shared" ref="R19" si="15">IF(T19="","",P19*1.5%)</f>
        <v>3.1979695431472082</v>
      </c>
      <c r="S19" s="163"/>
      <c r="T19" s="177">
        <v>210</v>
      </c>
      <c r="U19" s="68"/>
      <c r="V19" s="30"/>
      <c r="Y19" s="281" t="s">
        <v>207</v>
      </c>
    </row>
    <row r="20" spans="1:25" x14ac:dyDescent="0.25">
      <c r="A20" s="1"/>
      <c r="B20" s="22">
        <f>IF('Reaj 2016 - Região N, NE e CO'!B24="","",'Reaj 2016 - Região N, NE e CO'!B24)</f>
        <v>1105</v>
      </c>
      <c r="C20" s="9"/>
      <c r="D20" s="64" t="s">
        <v>15</v>
      </c>
      <c r="E20" s="1"/>
      <c r="F20" s="66">
        <f>'Reaj 2016 - Região N, NE e CO'!P24</f>
        <v>297.46192893401013</v>
      </c>
      <c r="G20" s="67"/>
      <c r="H20" s="66">
        <f>'Reaj 2016 - Região N, NE e CO'!R24</f>
        <v>4.4619289340101522</v>
      </c>
      <c r="I20" s="67"/>
      <c r="J20" s="66">
        <f>'Reaj 2016 - Região N, NE e CO'!T24</f>
        <v>293</v>
      </c>
      <c r="K20" s="68"/>
      <c r="L20" s="175">
        <f t="shared" si="0"/>
        <v>0.28327645051194528</v>
      </c>
      <c r="M20" s="163"/>
      <c r="N20" s="176">
        <f t="shared" si="1"/>
        <v>84.263959390862908</v>
      </c>
      <c r="O20" s="163"/>
      <c r="P20" s="56">
        <f t="shared" si="2"/>
        <v>213.19796954314722</v>
      </c>
      <c r="Q20" s="167"/>
      <c r="R20" s="56">
        <f t="shared" si="3"/>
        <v>3.1979695431472082</v>
      </c>
      <c r="S20" s="163"/>
      <c r="T20" s="177">
        <v>210</v>
      </c>
      <c r="U20" s="68"/>
      <c r="V20" s="30"/>
      <c r="Y20" s="281" t="s">
        <v>185</v>
      </c>
    </row>
    <row r="21" spans="1:25" x14ac:dyDescent="0.25">
      <c r="A21" s="1"/>
      <c r="B21" s="22">
        <f>IF('Reaj 2016 - Região N, NE e CO'!B26="","",'Reaj 2016 - Região N, NE e CO'!B26)</f>
        <v>1128</v>
      </c>
      <c r="C21" s="9"/>
      <c r="D21" s="64" t="s">
        <v>93</v>
      </c>
      <c r="E21" s="1"/>
      <c r="F21" s="66">
        <f>'Reaj 2016 - Região N, NE e CO'!P26</f>
        <v>264.97461928934013</v>
      </c>
      <c r="G21" s="67"/>
      <c r="H21" s="66">
        <f>'Reaj 2016 - Região N, NE e CO'!R26</f>
        <v>3.9746192893401018</v>
      </c>
      <c r="I21" s="67"/>
      <c r="J21" s="66">
        <f>'Reaj 2016 - Região N, NE e CO'!T26</f>
        <v>261</v>
      </c>
      <c r="K21" s="68"/>
      <c r="L21" s="175">
        <f t="shared" si="0"/>
        <v>0.19540229885057472</v>
      </c>
      <c r="M21" s="163"/>
      <c r="N21" s="176">
        <f t="shared" si="1"/>
        <v>51.776649746192902</v>
      </c>
      <c r="O21" s="163"/>
      <c r="P21" s="56">
        <f t="shared" si="2"/>
        <v>213.19796954314722</v>
      </c>
      <c r="Q21" s="167"/>
      <c r="R21" s="56">
        <f t="shared" si="3"/>
        <v>3.1979695431472082</v>
      </c>
      <c r="S21" s="163"/>
      <c r="T21" s="177">
        <v>210</v>
      </c>
      <c r="U21" s="68"/>
      <c r="V21" s="30"/>
      <c r="Y21" s="281" t="s">
        <v>208</v>
      </c>
    </row>
    <row r="22" spans="1:25" x14ac:dyDescent="0.25">
      <c r="A22" s="1"/>
      <c r="B22" s="22">
        <f>IF('Reaj 2016 - Região N, NE e CO'!B27="","",'Reaj 2016 - Região N, NE e CO'!B27)</f>
        <v>1125</v>
      </c>
      <c r="C22" s="9"/>
      <c r="D22" s="65" t="s">
        <v>17</v>
      </c>
      <c r="E22" s="1"/>
      <c r="F22" s="66">
        <f>'Reaj 2016 - Região N, NE e CO'!P27</f>
        <v>297.46192893401013</v>
      </c>
      <c r="G22" s="67"/>
      <c r="H22" s="66">
        <f>'Reaj 2016 - Região N, NE e CO'!R27</f>
        <v>4.4619289340101522</v>
      </c>
      <c r="I22" s="67"/>
      <c r="J22" s="66">
        <f>'Reaj 2016 - Região N, NE e CO'!T27</f>
        <v>293</v>
      </c>
      <c r="K22" s="68"/>
      <c r="L22" s="175">
        <f t="shared" si="0"/>
        <v>0.28327645051194528</v>
      </c>
      <c r="M22" s="163"/>
      <c r="N22" s="176">
        <f t="shared" si="1"/>
        <v>84.263959390862908</v>
      </c>
      <c r="O22" s="163"/>
      <c r="P22" s="56">
        <f t="shared" si="2"/>
        <v>213.19796954314722</v>
      </c>
      <c r="Q22" s="167"/>
      <c r="R22" s="56">
        <f t="shared" si="3"/>
        <v>3.1979695431472082</v>
      </c>
      <c r="S22" s="163"/>
      <c r="T22" s="177">
        <v>210</v>
      </c>
      <c r="U22" s="68"/>
      <c r="V22" s="30"/>
      <c r="Y22" s="281" t="s">
        <v>183</v>
      </c>
    </row>
    <row r="23" spans="1:25" x14ac:dyDescent="0.25">
      <c r="A23" s="1"/>
      <c r="B23" s="22">
        <f>IF('Reaj 2016 - Região N, NE e CO'!B29="","",'Reaj 2016 - Região N, NE e CO'!B29)</f>
        <v>1114</v>
      </c>
      <c r="C23" s="9"/>
      <c r="D23" s="64" t="s">
        <v>19</v>
      </c>
      <c r="E23" s="1"/>
      <c r="F23" s="66">
        <f>'Reaj 2016 - Região N, NE e CO'!P29</f>
        <v>297.46192893401013</v>
      </c>
      <c r="G23" s="67"/>
      <c r="H23" s="66">
        <f>'Reaj 2016 - Região N, NE e CO'!R29</f>
        <v>4.4619289340101522</v>
      </c>
      <c r="I23" s="67"/>
      <c r="J23" s="66">
        <f>'Reaj 2016 - Região N, NE e CO'!T29</f>
        <v>293</v>
      </c>
      <c r="K23" s="68"/>
      <c r="L23" s="175">
        <f t="shared" si="0"/>
        <v>0.28327645051194528</v>
      </c>
      <c r="M23" s="163"/>
      <c r="N23" s="176">
        <f t="shared" si="1"/>
        <v>84.263959390862908</v>
      </c>
      <c r="O23" s="163"/>
      <c r="P23" s="56">
        <f t="shared" si="2"/>
        <v>213.19796954314722</v>
      </c>
      <c r="Q23" s="167"/>
      <c r="R23" s="56">
        <f t="shared" si="3"/>
        <v>3.1979695431472082</v>
      </c>
      <c r="S23" s="163"/>
      <c r="T23" s="177">
        <v>210</v>
      </c>
      <c r="U23" s="68"/>
      <c r="V23" s="30"/>
      <c r="Y23" s="281" t="s">
        <v>218</v>
      </c>
    </row>
    <row r="24" spans="1:25" x14ac:dyDescent="0.25">
      <c r="A24" s="1"/>
      <c r="B24" s="22">
        <f>IF('Reaj 2016 - Região N, NE e CO'!B30="","",'Reaj 2016 - Região N, NE e CO'!B30)</f>
        <v>1132</v>
      </c>
      <c r="C24" s="9"/>
      <c r="D24" s="64" t="s">
        <v>94</v>
      </c>
      <c r="E24" s="1"/>
      <c r="F24" s="66">
        <f>'Reaj 2016 - Região N, NE e CO'!P30</f>
        <v>264.97461928934013</v>
      </c>
      <c r="G24" s="67"/>
      <c r="H24" s="66">
        <f>'Reaj 2016 - Região N, NE e CO'!R30</f>
        <v>3.9746192893401018</v>
      </c>
      <c r="I24" s="67"/>
      <c r="J24" s="66">
        <f>'Reaj 2016 - Região N, NE e CO'!T30</f>
        <v>261</v>
      </c>
      <c r="K24" s="68"/>
      <c r="L24" s="175">
        <f t="shared" si="0"/>
        <v>0.19540229885057472</v>
      </c>
      <c r="M24" s="163"/>
      <c r="N24" s="176">
        <f t="shared" si="1"/>
        <v>51.776649746192902</v>
      </c>
      <c r="O24" s="163"/>
      <c r="P24" s="56">
        <f t="shared" si="2"/>
        <v>213.19796954314722</v>
      </c>
      <c r="Q24" s="167"/>
      <c r="R24" s="56">
        <f t="shared" si="3"/>
        <v>3.1979695431472082</v>
      </c>
      <c r="S24" s="163"/>
      <c r="T24" s="177">
        <v>210</v>
      </c>
      <c r="U24" s="68"/>
      <c r="V24" s="30"/>
      <c r="Y24" s="281" t="s">
        <v>219</v>
      </c>
    </row>
    <row r="25" spans="1:25" x14ac:dyDescent="0.25">
      <c r="A25" s="1"/>
      <c r="B25" s="22">
        <f>IF('Reaj 2016 - Região N, NE e CO'!B31="","",'Reaj 2016 - Região N, NE e CO'!B31)</f>
        <v>1115</v>
      </c>
      <c r="C25" s="9"/>
      <c r="D25" s="64" t="s">
        <v>20</v>
      </c>
      <c r="E25" s="1"/>
      <c r="F25" s="66">
        <f>'Reaj 2016 - Região N, NE e CO'!P31</f>
        <v>297.46192893401013</v>
      </c>
      <c r="G25" s="67"/>
      <c r="H25" s="66">
        <f>'Reaj 2016 - Região N, NE e CO'!R31</f>
        <v>4.4619289340101522</v>
      </c>
      <c r="I25" s="67"/>
      <c r="J25" s="66">
        <f>'Reaj 2016 - Região N, NE e CO'!T31</f>
        <v>293</v>
      </c>
      <c r="K25" s="68"/>
      <c r="L25" s="175">
        <f t="shared" si="0"/>
        <v>0.28327645051194528</v>
      </c>
      <c r="M25" s="163"/>
      <c r="N25" s="176">
        <f t="shared" si="1"/>
        <v>84.263959390862908</v>
      </c>
      <c r="O25" s="163"/>
      <c r="P25" s="56">
        <f t="shared" si="2"/>
        <v>213.19796954314722</v>
      </c>
      <c r="Q25" s="167"/>
      <c r="R25" s="56">
        <f t="shared" si="3"/>
        <v>3.1979695431472082</v>
      </c>
      <c r="S25" s="163"/>
      <c r="T25" s="177">
        <v>210</v>
      </c>
      <c r="U25" s="68"/>
      <c r="V25" s="30"/>
      <c r="Y25" s="281" t="s">
        <v>209</v>
      </c>
    </row>
    <row r="26" spans="1:25" ht="15.75" customHeight="1" x14ac:dyDescent="0.25">
      <c r="A26" s="1"/>
      <c r="B26" s="22">
        <f>IF('Reaj 2016 - Região N, NE e CO'!B32="","",'Reaj 2016 - Região N, NE e CO'!B32)</f>
        <v>1126</v>
      </c>
      <c r="C26" s="9"/>
      <c r="D26" s="64" t="s">
        <v>44</v>
      </c>
      <c r="E26" s="1"/>
      <c r="F26" s="66">
        <f>'Reaj 2016 - Região N, NE e CO'!P32</f>
        <v>297.46192893401013</v>
      </c>
      <c r="G26" s="67"/>
      <c r="H26" s="66">
        <f>'Reaj 2016 - Região N, NE e CO'!R32</f>
        <v>4.4619289340101522</v>
      </c>
      <c r="I26" s="67"/>
      <c r="J26" s="66">
        <f>'Reaj 2016 - Região N, NE e CO'!T32</f>
        <v>293</v>
      </c>
      <c r="K26" s="68"/>
      <c r="L26" s="175">
        <f t="shared" si="0"/>
        <v>0.28327645051194528</v>
      </c>
      <c r="M26" s="163"/>
      <c r="N26" s="176">
        <f t="shared" si="1"/>
        <v>84.263959390862908</v>
      </c>
      <c r="O26" s="163"/>
      <c r="P26" s="56">
        <f t="shared" si="2"/>
        <v>213.19796954314722</v>
      </c>
      <c r="Q26" s="167"/>
      <c r="R26" s="56">
        <f t="shared" si="3"/>
        <v>3.1979695431472082</v>
      </c>
      <c r="S26" s="163"/>
      <c r="T26" s="177">
        <v>210</v>
      </c>
      <c r="U26" s="68"/>
      <c r="V26" s="30"/>
      <c r="Y26" s="281" t="s">
        <v>186</v>
      </c>
    </row>
    <row r="27" spans="1:25" ht="15.75" customHeight="1" x14ac:dyDescent="0.25">
      <c r="A27" s="1"/>
      <c r="B27" s="255">
        <f>IF('Reaj 2016 - Região N, NE e CO'!B33="","",'Reaj 2016 - Região N, NE e CO'!B33)</f>
        <v>1122</v>
      </c>
      <c r="C27" s="256"/>
      <c r="D27" s="257" t="s">
        <v>21</v>
      </c>
      <c r="E27" s="258"/>
      <c r="F27" s="259">
        <f>'Reaj 2016 - Região N, NE e CO'!P33</f>
        <v>310.65989847715736</v>
      </c>
      <c r="G27" s="260"/>
      <c r="H27" s="259">
        <f>'Reaj 2016 - Região N, NE e CO'!R33</f>
        <v>4.6598984771573599</v>
      </c>
      <c r="I27" s="260"/>
      <c r="J27" s="259">
        <f>'Reaj 2016 - Região N, NE e CO'!T33</f>
        <v>306</v>
      </c>
      <c r="K27" s="261"/>
      <c r="L27" s="262">
        <f>IF(T27="","",N27/F27)</f>
        <v>0.24836601307189538</v>
      </c>
      <c r="M27" s="263"/>
      <c r="N27" s="264">
        <f t="shared" ref="N27" si="16">IF(T27="","",F27-P27)</f>
        <v>77.157360406091357</v>
      </c>
      <c r="O27" s="263"/>
      <c r="P27" s="265">
        <f t="shared" ref="P27" si="17">IF(T27="","",T27/98.5%)</f>
        <v>233.502538071066</v>
      </c>
      <c r="Q27" s="266"/>
      <c r="R27" s="265">
        <f t="shared" ref="R27" si="18">IF(T27="","",P27*1.5%)</f>
        <v>3.5025380710659899</v>
      </c>
      <c r="S27" s="263"/>
      <c r="T27" s="267">
        <v>230</v>
      </c>
      <c r="U27" s="68"/>
      <c r="V27" s="30"/>
      <c r="Y27" s="281" t="s">
        <v>194</v>
      </c>
    </row>
    <row r="28" spans="1:25" x14ac:dyDescent="0.25">
      <c r="A28" s="1"/>
      <c r="B28" s="22">
        <f>IF('Reaj 2016 - Região N, NE e CO'!B35="","",'Reaj 2016 - Região N, NE e CO'!B35)</f>
        <v>2009</v>
      </c>
      <c r="C28" s="9"/>
      <c r="D28" s="64" t="s">
        <v>78</v>
      </c>
      <c r="E28" s="1"/>
      <c r="F28" s="66">
        <f>'Reaj 2016 - Região N, NE e CO'!P35</f>
        <v>293.40101522842639</v>
      </c>
      <c r="G28" s="67"/>
      <c r="H28" s="66">
        <f>'Reaj 2016 - Região N, NE e CO'!R35</f>
        <v>4.4010152284263953</v>
      </c>
      <c r="I28" s="67"/>
      <c r="J28" s="66">
        <f>'Reaj 2016 - Região N, NE e CO'!T35</f>
        <v>289</v>
      </c>
      <c r="K28" s="68"/>
      <c r="L28" s="175">
        <f t="shared" si="0"/>
        <v>0.27335640138408296</v>
      </c>
      <c r="M28" s="163"/>
      <c r="N28" s="176">
        <f t="shared" si="1"/>
        <v>80.203045685279164</v>
      </c>
      <c r="O28" s="163"/>
      <c r="P28" s="56">
        <f t="shared" si="2"/>
        <v>213.19796954314722</v>
      </c>
      <c r="Q28" s="167"/>
      <c r="R28" s="56">
        <f t="shared" si="3"/>
        <v>3.1979695431472082</v>
      </c>
      <c r="S28" s="163"/>
      <c r="T28" s="177">
        <v>210</v>
      </c>
      <c r="U28" s="68"/>
      <c r="V28" s="30"/>
      <c r="Y28" s="281" t="s">
        <v>210</v>
      </c>
    </row>
    <row r="29" spans="1:25" x14ac:dyDescent="0.25">
      <c r="A29" s="1"/>
      <c r="B29" s="22">
        <f>IF('Reaj 2016 - Região N, NE e CO'!B36="","",'Reaj 2016 - Região N, NE e CO'!B36)</f>
        <v>1101</v>
      </c>
      <c r="C29" s="9"/>
      <c r="D29" s="64" t="s">
        <v>104</v>
      </c>
      <c r="E29" s="1"/>
      <c r="F29" s="66">
        <f>'Reaj 2016 - Região N, NE e CO'!P36</f>
        <v>310.65989847715736</v>
      </c>
      <c r="G29" s="67"/>
      <c r="H29" s="66">
        <f>'Reaj 2016 - Região N, NE e CO'!R36</f>
        <v>4.6598984771573599</v>
      </c>
      <c r="I29" s="67"/>
      <c r="J29" s="66">
        <f>'Reaj 2016 - Região N, NE e CO'!T36</f>
        <v>306</v>
      </c>
      <c r="K29" s="68"/>
      <c r="L29" s="175" t="str">
        <f t="shared" si="0"/>
        <v/>
      </c>
      <c r="M29" s="163"/>
      <c r="N29" s="176" t="str">
        <f t="shared" si="1"/>
        <v/>
      </c>
      <c r="O29" s="163"/>
      <c r="P29" s="56" t="str">
        <f t="shared" si="2"/>
        <v/>
      </c>
      <c r="Q29" s="167"/>
      <c r="R29" s="56" t="str">
        <f t="shared" si="3"/>
        <v/>
      </c>
      <c r="S29" s="163"/>
      <c r="T29" s="177"/>
      <c r="U29" s="68"/>
      <c r="V29" s="30"/>
      <c r="Y29" s="281" t="s">
        <v>201</v>
      </c>
    </row>
    <row r="30" spans="1:25" x14ac:dyDescent="0.25">
      <c r="A30" s="1"/>
      <c r="B30" s="22">
        <f>IF('Reaj 2016 - Região N, NE e CO'!B37="","",'Reaj 2016 - Região N, NE e CO'!B37)</f>
        <v>2010</v>
      </c>
      <c r="C30" s="9"/>
      <c r="D30" s="64" t="s">
        <v>79</v>
      </c>
      <c r="E30" s="1"/>
      <c r="F30" s="66">
        <f>'Reaj 2016 - Região N, NE e CO'!P37</f>
        <v>293.40101522842639</v>
      </c>
      <c r="G30" s="67"/>
      <c r="H30" s="66">
        <f>'Reaj 2016 - Região N, NE e CO'!R37</f>
        <v>4.4010152284263953</v>
      </c>
      <c r="I30" s="67"/>
      <c r="J30" s="66">
        <f>'Reaj 2016 - Região N, NE e CO'!T37</f>
        <v>289</v>
      </c>
      <c r="K30" s="68"/>
      <c r="L30" s="175">
        <f t="shared" si="0"/>
        <v>0.27335640138408296</v>
      </c>
      <c r="M30" s="163"/>
      <c r="N30" s="176">
        <f t="shared" si="1"/>
        <v>80.203045685279164</v>
      </c>
      <c r="O30" s="163"/>
      <c r="P30" s="56">
        <f t="shared" si="2"/>
        <v>213.19796954314722</v>
      </c>
      <c r="Q30" s="167"/>
      <c r="R30" s="56">
        <f t="shared" si="3"/>
        <v>3.1979695431472082</v>
      </c>
      <c r="S30" s="163"/>
      <c r="T30" s="177">
        <v>210</v>
      </c>
      <c r="U30" s="68"/>
      <c r="V30" s="30"/>
      <c r="Y30" s="281" t="s">
        <v>211</v>
      </c>
    </row>
    <row r="31" spans="1:25" x14ac:dyDescent="0.25">
      <c r="A31" s="1"/>
      <c r="B31" s="22">
        <f>IF('Reaj 2016 - Região N, NE e CO'!B38="","",'Reaj 2016 - Região N, NE e CO'!B38)</f>
        <v>1106</v>
      </c>
      <c r="C31" s="9"/>
      <c r="D31" s="64" t="s">
        <v>24</v>
      </c>
      <c r="E31" s="1"/>
      <c r="F31" s="66">
        <f>'Reaj 2016 - Região N, NE e CO'!P38</f>
        <v>297.46192893401013</v>
      </c>
      <c r="G31" s="67"/>
      <c r="H31" s="66">
        <f>'Reaj 2016 - Região N, NE e CO'!R38</f>
        <v>4.4619289340101522</v>
      </c>
      <c r="I31" s="67"/>
      <c r="J31" s="66">
        <f>'Reaj 2016 - Região N, NE e CO'!T38</f>
        <v>293</v>
      </c>
      <c r="K31" s="68"/>
      <c r="L31" s="175">
        <f t="shared" si="0"/>
        <v>0.28327645051194528</v>
      </c>
      <c r="M31" s="163"/>
      <c r="N31" s="176">
        <f t="shared" si="1"/>
        <v>84.263959390862908</v>
      </c>
      <c r="O31" s="163"/>
      <c r="P31" s="56">
        <f t="shared" si="2"/>
        <v>213.19796954314722</v>
      </c>
      <c r="Q31" s="167"/>
      <c r="R31" s="56">
        <f t="shared" si="3"/>
        <v>3.1979695431472082</v>
      </c>
      <c r="S31" s="163"/>
      <c r="T31" s="177">
        <v>210</v>
      </c>
      <c r="U31" s="68"/>
      <c r="V31" s="30"/>
      <c r="Y31" s="281" t="s">
        <v>213</v>
      </c>
    </row>
    <row r="32" spans="1:25" x14ac:dyDescent="0.25">
      <c r="A32" s="1"/>
      <c r="B32" s="22">
        <v>1131</v>
      </c>
      <c r="C32" s="9"/>
      <c r="D32" s="64" t="s">
        <v>25</v>
      </c>
      <c r="E32" s="1"/>
      <c r="F32" s="66">
        <f>'Reaj 2016 - Região N, NE e CO'!P39</f>
        <v>297.46192893401013</v>
      </c>
      <c r="G32" s="67"/>
      <c r="H32" s="66">
        <f>'Reaj 2016 - Região N, NE e CO'!R39</f>
        <v>4.4619289340101522</v>
      </c>
      <c r="I32" s="67"/>
      <c r="J32" s="66">
        <f>'Reaj 2016 - Região N, NE e CO'!T39</f>
        <v>293</v>
      </c>
      <c r="K32" s="68"/>
      <c r="L32" s="175">
        <f t="shared" si="0"/>
        <v>0.28327645051194528</v>
      </c>
      <c r="M32" s="163"/>
      <c r="N32" s="176">
        <f t="shared" si="1"/>
        <v>84.263959390862908</v>
      </c>
      <c r="O32" s="163"/>
      <c r="P32" s="56">
        <f t="shared" si="2"/>
        <v>213.19796954314722</v>
      </c>
      <c r="Q32" s="167"/>
      <c r="R32" s="56">
        <f t="shared" si="3"/>
        <v>3.1979695431472082</v>
      </c>
      <c r="S32" s="163"/>
      <c r="T32" s="177">
        <v>210</v>
      </c>
      <c r="U32" s="68"/>
      <c r="V32" s="30"/>
      <c r="Y32" s="281" t="s">
        <v>214</v>
      </c>
    </row>
    <row r="33" spans="1:25" x14ac:dyDescent="0.25">
      <c r="A33" s="1"/>
      <c r="B33" s="22">
        <v>1104</v>
      </c>
      <c r="C33" s="9"/>
      <c r="D33" s="64" t="s">
        <v>95</v>
      </c>
      <c r="E33" s="1"/>
      <c r="F33" s="66">
        <f>'Reaj 2016 - Região N, NE e CO'!P41</f>
        <v>241.62436548223351</v>
      </c>
      <c r="G33" s="67"/>
      <c r="H33" s="66">
        <f>'Reaj 2016 - Região N, NE e CO'!R41</f>
        <v>3.6243654822335025</v>
      </c>
      <c r="I33" s="67"/>
      <c r="J33" s="66">
        <f>'Reaj 2016 - Região N, NE e CO'!T41</f>
        <v>238</v>
      </c>
      <c r="K33" s="68"/>
      <c r="L33" s="175">
        <f t="shared" si="0"/>
        <v>0.1176470588235294</v>
      </c>
      <c r="M33" s="163"/>
      <c r="N33" s="176">
        <f t="shared" si="1"/>
        <v>28.426395939086291</v>
      </c>
      <c r="O33" s="163"/>
      <c r="P33" s="56">
        <f t="shared" si="2"/>
        <v>213.19796954314722</v>
      </c>
      <c r="Q33" s="167"/>
      <c r="R33" s="56">
        <f t="shared" si="3"/>
        <v>3.1979695431472082</v>
      </c>
      <c r="S33" s="163"/>
      <c r="T33" s="177">
        <v>210</v>
      </c>
      <c r="U33" s="68"/>
      <c r="V33" s="30"/>
      <c r="Y33" s="281" t="s">
        <v>215</v>
      </c>
    </row>
    <row r="34" spans="1:25" x14ac:dyDescent="0.25">
      <c r="A34" s="1"/>
      <c r="B34" s="22">
        <f>IF('Reaj 2016 - Região N, NE e CO'!B42="","",'Reaj 2016 - Região N, NE e CO'!B42)</f>
        <v>1111</v>
      </c>
      <c r="C34" s="9"/>
      <c r="D34" s="64" t="s">
        <v>40</v>
      </c>
      <c r="E34" s="1"/>
      <c r="F34" s="66">
        <f>'Reaj 2016 - Região N, NE e CO'!P42</f>
        <v>310.65989847715736</v>
      </c>
      <c r="G34" s="67"/>
      <c r="H34" s="66">
        <f>'Reaj 2016 - Região N, NE e CO'!R42</f>
        <v>4.6598984771573599</v>
      </c>
      <c r="I34" s="67"/>
      <c r="J34" s="66">
        <f>'Reaj 2016 - Região N, NE e CO'!T42</f>
        <v>306</v>
      </c>
      <c r="K34" s="68"/>
      <c r="L34" s="175" t="str">
        <f t="shared" si="0"/>
        <v/>
      </c>
      <c r="M34" s="163"/>
      <c r="N34" s="176" t="str">
        <f t="shared" si="1"/>
        <v/>
      </c>
      <c r="O34" s="163"/>
      <c r="P34" s="56" t="str">
        <f t="shared" si="2"/>
        <v/>
      </c>
      <c r="Q34" s="167"/>
      <c r="R34" s="56" t="str">
        <f t="shared" si="3"/>
        <v/>
      </c>
      <c r="S34" s="163"/>
      <c r="T34" s="177"/>
      <c r="U34" s="68"/>
      <c r="V34" s="30"/>
      <c r="Y34" s="281" t="s">
        <v>216</v>
      </c>
    </row>
    <row r="35" spans="1:25" x14ac:dyDescent="0.25">
      <c r="A35" s="1"/>
      <c r="B35" s="22">
        <f>IF('Reaj 2016 - Região N, NE e CO'!B43="","",'Reaj 2016 - Região N, NE e CO'!B43)</f>
        <v>2006</v>
      </c>
      <c r="C35" s="9"/>
      <c r="D35" s="64" t="s">
        <v>80</v>
      </c>
      <c r="E35" s="1"/>
      <c r="F35" s="66">
        <f>'Reaj 2016 - Região N, NE e CO'!P43</f>
        <v>293.40101522842639</v>
      </c>
      <c r="G35" s="67"/>
      <c r="H35" s="66">
        <f>'Reaj 2016 - Região N, NE e CO'!R43</f>
        <v>4.4010152284263953</v>
      </c>
      <c r="I35" s="67"/>
      <c r="J35" s="66">
        <f>'Reaj 2016 - Região N, NE e CO'!T43</f>
        <v>289</v>
      </c>
      <c r="K35" s="68"/>
      <c r="L35" s="175">
        <f t="shared" si="0"/>
        <v>0.27335640138408296</v>
      </c>
      <c r="M35" s="163"/>
      <c r="N35" s="176">
        <f t="shared" si="1"/>
        <v>80.203045685279164</v>
      </c>
      <c r="O35" s="163"/>
      <c r="P35" s="56">
        <f t="shared" si="2"/>
        <v>213.19796954314722</v>
      </c>
      <c r="Q35" s="167"/>
      <c r="R35" s="56">
        <f t="shared" si="3"/>
        <v>3.1979695431472082</v>
      </c>
      <c r="S35" s="163"/>
      <c r="T35" s="177">
        <v>210</v>
      </c>
      <c r="U35" s="68"/>
      <c r="V35" s="30"/>
      <c r="Y35" s="281" t="s">
        <v>196</v>
      </c>
    </row>
    <row r="36" spans="1:25" x14ac:dyDescent="0.25">
      <c r="A36" s="1"/>
      <c r="B36" s="22">
        <f>IF('Reaj 2016 - Região N, NE e CO'!B44="","",'Reaj 2016 - Região N, NE e CO'!B44)</f>
        <v>1102</v>
      </c>
      <c r="C36" s="9"/>
      <c r="D36" s="64" t="s">
        <v>26</v>
      </c>
      <c r="E36" s="1"/>
      <c r="F36" s="66">
        <f>'Reaj 2016 - Região N, NE e CO'!P44</f>
        <v>310.65989847715736</v>
      </c>
      <c r="G36" s="67"/>
      <c r="H36" s="66">
        <f>'Reaj 2016 - Região N, NE e CO'!R44</f>
        <v>4.6598984771573599</v>
      </c>
      <c r="I36" s="67"/>
      <c r="J36" s="66">
        <f>'Reaj 2016 - Região N, NE e CO'!T44</f>
        <v>306</v>
      </c>
      <c r="K36" s="68"/>
      <c r="L36" s="175">
        <f t="shared" si="0"/>
        <v>0.24836601307189538</v>
      </c>
      <c r="M36" s="163"/>
      <c r="N36" s="176">
        <f t="shared" si="1"/>
        <v>77.157360406091357</v>
      </c>
      <c r="O36" s="163"/>
      <c r="P36" s="56">
        <f t="shared" si="2"/>
        <v>233.502538071066</v>
      </c>
      <c r="Q36" s="167"/>
      <c r="R36" s="56">
        <f t="shared" si="3"/>
        <v>3.5025380710659899</v>
      </c>
      <c r="S36" s="163"/>
      <c r="T36" s="177">
        <v>230</v>
      </c>
      <c r="U36" s="68"/>
      <c r="V36" s="30"/>
      <c r="Y36" s="281" t="s">
        <v>184</v>
      </c>
    </row>
    <row r="37" spans="1:25" x14ac:dyDescent="0.25">
      <c r="A37" s="1"/>
      <c r="B37" s="22">
        <f>IF('Reaj 2016 - Região N, NE e CO'!B45="","",'Reaj 2016 - Região N, NE e CO'!B45)</f>
        <v>2005</v>
      </c>
      <c r="C37" s="9"/>
      <c r="D37" s="64" t="s">
        <v>81</v>
      </c>
      <c r="E37" s="1"/>
      <c r="F37" s="66">
        <f>'Reaj 2016 - Região N, NE e CO'!P45</f>
        <v>293.40101522842639</v>
      </c>
      <c r="G37" s="67"/>
      <c r="H37" s="66">
        <f>'Reaj 2016 - Região N, NE e CO'!R45</f>
        <v>4.4010152284263953</v>
      </c>
      <c r="I37" s="67"/>
      <c r="J37" s="66">
        <f>'Reaj 2016 - Região N, NE e CO'!T45</f>
        <v>289</v>
      </c>
      <c r="K37" s="68"/>
      <c r="L37" s="175">
        <f t="shared" si="0"/>
        <v>0.27335640138408296</v>
      </c>
      <c r="M37" s="163"/>
      <c r="N37" s="176">
        <f t="shared" si="1"/>
        <v>80.203045685279164</v>
      </c>
      <c r="O37" s="163"/>
      <c r="P37" s="56">
        <f t="shared" si="2"/>
        <v>213.19796954314722</v>
      </c>
      <c r="Q37" s="167"/>
      <c r="R37" s="56">
        <f t="shared" si="3"/>
        <v>3.1979695431472082</v>
      </c>
      <c r="S37" s="163"/>
      <c r="T37" s="177">
        <v>210</v>
      </c>
      <c r="U37" s="68"/>
      <c r="V37" s="30"/>
      <c r="Y37" s="281" t="s">
        <v>212</v>
      </c>
    </row>
    <row r="38" spans="1:25" x14ac:dyDescent="0.25">
      <c r="A38" s="1"/>
      <c r="B38" s="22">
        <f>IF('Reaj 2016 - Região N, NE e CO'!B46="","",'Reaj 2016 - Região N, NE e CO'!B46)</f>
        <v>1108</v>
      </c>
      <c r="C38" s="9"/>
      <c r="D38" s="64" t="s">
        <v>160</v>
      </c>
      <c r="E38" s="1"/>
      <c r="F38" s="66">
        <f>'Reaj 2016 - Região N, NE e CO'!P46</f>
        <v>297.46192893401013</v>
      </c>
      <c r="G38" s="67"/>
      <c r="H38" s="66">
        <f>'Reaj 2016 - Região N, NE e CO'!R46</f>
        <v>4.4619289340101522</v>
      </c>
      <c r="I38" s="67"/>
      <c r="J38" s="66">
        <f>'Reaj 2016 - Região N, NE e CO'!T46</f>
        <v>293</v>
      </c>
      <c r="K38" s="68"/>
      <c r="L38" s="175">
        <f t="shared" si="0"/>
        <v>0.28327645051194528</v>
      </c>
      <c r="M38" s="163"/>
      <c r="N38" s="176">
        <f t="shared" si="1"/>
        <v>84.263959390862908</v>
      </c>
      <c r="O38" s="163"/>
      <c r="P38" s="56">
        <f t="shared" si="2"/>
        <v>213.19796954314722</v>
      </c>
      <c r="Q38" s="167"/>
      <c r="R38" s="56">
        <f t="shared" si="3"/>
        <v>3.1979695431472082</v>
      </c>
      <c r="S38" s="163"/>
      <c r="T38" s="177">
        <v>210</v>
      </c>
      <c r="U38" s="68"/>
      <c r="V38" s="30"/>
      <c r="Y38" s="281" t="s">
        <v>217</v>
      </c>
    </row>
    <row r="39" spans="1:25" x14ac:dyDescent="0.25">
      <c r="A39" s="1"/>
      <c r="B39" s="22">
        <f>IF('Reaj 2016 - Região N, NE e CO'!B48="","",'Reaj 2016 - Região N, NE e CO'!B48)</f>
        <v>1127</v>
      </c>
      <c r="C39" s="9"/>
      <c r="D39" s="64" t="s">
        <v>96</v>
      </c>
      <c r="E39" s="1"/>
      <c r="F39" s="66">
        <f>'Reaj 2016 - Região N, NE e CO'!P48</f>
        <v>264.97461928934013</v>
      </c>
      <c r="G39" s="67"/>
      <c r="H39" s="66">
        <f>'Reaj 2016 - Região N, NE e CO'!R48</f>
        <v>3.9746192893401018</v>
      </c>
      <c r="I39" s="67"/>
      <c r="J39" s="66">
        <f>'Reaj 2016 - Região N, NE e CO'!T48</f>
        <v>261</v>
      </c>
      <c r="K39" s="68"/>
      <c r="L39" s="175">
        <f t="shared" si="0"/>
        <v>0.19540229885057472</v>
      </c>
      <c r="M39" s="163"/>
      <c r="N39" s="176">
        <f t="shared" si="1"/>
        <v>51.776649746192902</v>
      </c>
      <c r="O39" s="163"/>
      <c r="P39" s="56">
        <f t="shared" si="2"/>
        <v>213.19796954314722</v>
      </c>
      <c r="Q39" s="167"/>
      <c r="R39" s="56">
        <f t="shared" si="3"/>
        <v>3.1979695431472082</v>
      </c>
      <c r="S39" s="163"/>
      <c r="T39" s="177">
        <v>210</v>
      </c>
      <c r="U39" s="68"/>
      <c r="V39" s="30"/>
      <c r="Y39" s="281" t="s">
        <v>202</v>
      </c>
    </row>
    <row r="40" spans="1:25" x14ac:dyDescent="0.25">
      <c r="A40" s="1"/>
      <c r="B40" s="22">
        <f>IF('Reaj 2016 - Região N, NE e CO'!B49="","",'Reaj 2016 - Região N, NE e CO'!B49)</f>
        <v>1123</v>
      </c>
      <c r="C40" s="9"/>
      <c r="D40" s="64" t="s">
        <v>28</v>
      </c>
      <c r="E40" s="1"/>
      <c r="F40" s="66">
        <f>'Reaj 2016 - Região N, NE e CO'!P49</f>
        <v>344.16243654822335</v>
      </c>
      <c r="G40" s="67"/>
      <c r="H40" s="66">
        <f>'Reaj 2016 - Região N, NE e CO'!R49</f>
        <v>5.1624365482233499</v>
      </c>
      <c r="I40" s="67"/>
      <c r="J40" s="66">
        <f>'Reaj 2016 - Região N, NE e CO'!T49</f>
        <v>339</v>
      </c>
      <c r="K40" s="68"/>
      <c r="L40" s="175" t="str">
        <f t="shared" si="0"/>
        <v/>
      </c>
      <c r="M40" s="163"/>
      <c r="N40" s="176" t="str">
        <f t="shared" si="1"/>
        <v/>
      </c>
      <c r="O40" s="163"/>
      <c r="P40" s="56" t="str">
        <f t="shared" si="2"/>
        <v/>
      </c>
      <c r="Q40" s="167"/>
      <c r="R40" s="56" t="str">
        <f t="shared" si="3"/>
        <v/>
      </c>
      <c r="S40" s="163"/>
      <c r="T40" s="177"/>
      <c r="U40" s="68"/>
      <c r="V40" s="30"/>
    </row>
    <row r="41" spans="1:25" x14ac:dyDescent="0.25">
      <c r="A41" s="1"/>
      <c r="B41" s="22">
        <f>IF('Reaj 2016 - Região N, NE e CO'!B50="","",'Reaj 2016 - Região N, NE e CO'!B50)</f>
        <v>1103</v>
      </c>
      <c r="C41" s="9"/>
      <c r="D41" s="64" t="s">
        <v>29</v>
      </c>
      <c r="E41" s="1"/>
      <c r="F41" s="66">
        <f>'Reaj 2016 - Região N, NE e CO'!P50</f>
        <v>344.16243654822335</v>
      </c>
      <c r="G41" s="67"/>
      <c r="H41" s="66">
        <f>'Reaj 2016 - Região N, NE e CO'!R50</f>
        <v>5.1624365482233499</v>
      </c>
      <c r="I41" s="67"/>
      <c r="J41" s="66">
        <f>'Reaj 2016 - Região N, NE e CO'!T50</f>
        <v>339</v>
      </c>
      <c r="K41" s="68"/>
      <c r="L41" s="175">
        <f t="shared" si="0"/>
        <v>0.32153392330383479</v>
      </c>
      <c r="M41" s="163"/>
      <c r="N41" s="176">
        <f t="shared" si="1"/>
        <v>110.65989847715736</v>
      </c>
      <c r="O41" s="163"/>
      <c r="P41" s="56">
        <f t="shared" si="2"/>
        <v>233.502538071066</v>
      </c>
      <c r="Q41" s="167"/>
      <c r="R41" s="56">
        <f t="shared" si="3"/>
        <v>3.5025380710659899</v>
      </c>
      <c r="S41" s="163"/>
      <c r="T41" s="177">
        <v>230</v>
      </c>
      <c r="U41" s="68"/>
      <c r="V41" s="30"/>
    </row>
    <row r="42" spans="1:25" x14ac:dyDescent="0.25">
      <c r="A42" s="1"/>
      <c r="B42" s="22">
        <f>IF('Reaj 2016 - Região N, NE e CO'!B51="","",'Reaj 2016 - Região N, NE e CO'!B51)</f>
        <v>1163</v>
      </c>
      <c r="C42" s="9"/>
      <c r="D42" s="64" t="s">
        <v>30</v>
      </c>
      <c r="E42" s="1"/>
      <c r="F42" s="66">
        <f>'Reaj 2016 - Região N, NE e CO'!P51</f>
        <v>294.41624365482232</v>
      </c>
      <c r="G42" s="67"/>
      <c r="H42" s="66">
        <f>'Reaj 2016 - Região N, NE e CO'!R51</f>
        <v>4.4162436548223347</v>
      </c>
      <c r="I42" s="67"/>
      <c r="J42" s="66">
        <f>'Reaj 2016 - Região N, NE e CO'!T51</f>
        <v>290</v>
      </c>
      <c r="K42" s="68"/>
      <c r="L42" s="175">
        <f t="shared" ref="L42" si="19">IF(T42="","",N42/F42)</f>
        <v>0.34482758620689657</v>
      </c>
      <c r="M42" s="163"/>
      <c r="N42" s="176">
        <f t="shared" ref="N42" si="20">IF(T42="","",F42-P42)</f>
        <v>101.5228426395939</v>
      </c>
      <c r="O42" s="163"/>
      <c r="P42" s="56">
        <f t="shared" ref="P42" si="21">IF(T42="","",T42/98.5%)</f>
        <v>192.89340101522842</v>
      </c>
      <c r="Q42" s="167"/>
      <c r="R42" s="56">
        <f t="shared" ref="R42" si="22">IF(T42="","",P42*1.5%)</f>
        <v>2.8934010152284264</v>
      </c>
      <c r="S42" s="163"/>
      <c r="T42" s="177">
        <v>190</v>
      </c>
      <c r="U42" s="68"/>
      <c r="V42" s="30"/>
    </row>
    <row r="43" spans="1:25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M43" s="164"/>
      <c r="O43" s="164"/>
      <c r="Q43" s="164"/>
      <c r="S43" s="164"/>
      <c r="U43" s="28"/>
      <c r="V43" s="30"/>
    </row>
    <row r="44" spans="1:25" x14ac:dyDescent="0.25">
      <c r="A44" s="33"/>
      <c r="B44" s="286" t="s">
        <v>31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</row>
    <row r="45" spans="1:25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M45" s="164"/>
      <c r="O45" s="164"/>
      <c r="Q45" s="164"/>
      <c r="S45" s="164"/>
      <c r="U45" s="28"/>
    </row>
    <row r="46" spans="1:25" x14ac:dyDescent="0.25">
      <c r="A46" s="35"/>
      <c r="B46" s="287" t="s">
        <v>32</v>
      </c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87"/>
      <c r="U46" s="287"/>
    </row>
    <row r="47" spans="1:25" ht="15" customHeight="1" x14ac:dyDescent="0.25">
      <c r="A47" s="9"/>
      <c r="B47" s="289" t="s">
        <v>64</v>
      </c>
      <c r="C47" s="289"/>
      <c r="D47" s="289"/>
      <c r="E47" s="289"/>
      <c r="F47" s="289"/>
      <c r="G47" s="289"/>
      <c r="H47" s="289"/>
      <c r="I47" s="289"/>
      <c r="J47" s="289"/>
      <c r="K47" s="9"/>
      <c r="M47" s="77"/>
      <c r="O47" s="77"/>
      <c r="Q47" s="77"/>
      <c r="S47" s="77"/>
      <c r="U47" s="9"/>
    </row>
    <row r="48" spans="1:25" x14ac:dyDescent="0.25">
      <c r="A48" s="9"/>
      <c r="B48" s="36"/>
      <c r="C48" s="9"/>
      <c r="D48" s="9"/>
      <c r="E48" s="9"/>
      <c r="F48" s="9"/>
      <c r="G48" s="9"/>
      <c r="H48" s="9"/>
      <c r="I48" s="9"/>
      <c r="J48" s="37"/>
      <c r="K48" s="143"/>
      <c r="M48" s="165"/>
      <c r="O48" s="165"/>
      <c r="Q48" s="165"/>
      <c r="S48" s="165"/>
      <c r="U48" s="9"/>
    </row>
    <row r="49" spans="1:21" x14ac:dyDescent="0.25">
      <c r="A49" s="35"/>
      <c r="B49" s="288" t="s">
        <v>90</v>
      </c>
      <c r="C49" s="288"/>
      <c r="D49" s="288"/>
      <c r="E49" s="288"/>
      <c r="F49" s="288"/>
      <c r="G49" s="288"/>
      <c r="H49" s="288"/>
      <c r="I49" s="288"/>
      <c r="J49" s="288"/>
      <c r="K49" s="143"/>
      <c r="M49" s="165"/>
      <c r="O49" s="165"/>
      <c r="Q49" s="165"/>
      <c r="S49" s="165"/>
      <c r="U49" s="143"/>
    </row>
    <row r="50" spans="1:21" x14ac:dyDescent="0.25">
      <c r="A50" s="35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M50" s="165"/>
      <c r="O50" s="165"/>
      <c r="Q50" s="165"/>
      <c r="S50" s="165"/>
      <c r="U50" s="143"/>
    </row>
    <row r="51" spans="1:21" x14ac:dyDescent="0.25">
      <c r="A51" s="35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M51" s="165"/>
      <c r="O51" s="165"/>
      <c r="Q51" s="165"/>
      <c r="S51" s="165"/>
      <c r="U51" s="143"/>
    </row>
    <row r="52" spans="1:21" x14ac:dyDescent="0.25">
      <c r="A52" s="35"/>
      <c r="B52" s="35"/>
      <c r="C52" s="9"/>
      <c r="D52" s="35"/>
      <c r="E52" s="35"/>
      <c r="F52" s="35"/>
      <c r="G52" s="9"/>
      <c r="H52" s="35"/>
      <c r="I52" s="9"/>
      <c r="J52" s="35"/>
      <c r="K52" s="35"/>
      <c r="M52" s="166"/>
      <c r="O52" s="166"/>
      <c r="Q52" s="166"/>
      <c r="S52" s="166"/>
      <c r="U52" s="35"/>
    </row>
    <row r="53" spans="1:21" ht="15.75" customHeight="1" x14ac:dyDescent="0.25">
      <c r="A53" s="26"/>
      <c r="B53" s="284" t="s">
        <v>111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</row>
    <row r="54" spans="1:21" x14ac:dyDescent="0.25">
      <c r="A54" s="26"/>
      <c r="B54" s="284" t="s">
        <v>46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</row>
    <row r="55" spans="1:21" x14ac:dyDescent="0.25">
      <c r="B55" s="40"/>
      <c r="C55" s="40"/>
      <c r="D55" s="40"/>
      <c r="E55" s="40"/>
      <c r="F55" s="40"/>
      <c r="G55" s="40"/>
      <c r="H55" s="40"/>
      <c r="I55" s="40"/>
      <c r="J55" s="40"/>
      <c r="U55" s="40"/>
    </row>
  </sheetData>
  <sortState ref="Y8:Y39">
    <sortCondition ref="Y8"/>
  </sortState>
  <mergeCells count="9">
    <mergeCell ref="B49:J49"/>
    <mergeCell ref="B53:U53"/>
    <mergeCell ref="B54:U54"/>
    <mergeCell ref="B4:T5"/>
    <mergeCell ref="B2:U2"/>
    <mergeCell ref="B3:U3"/>
    <mergeCell ref="B44:U44"/>
    <mergeCell ref="B46:U46"/>
    <mergeCell ref="B47:J47"/>
  </mergeCells>
  <printOptions horizontalCentered="1"/>
  <pageMargins left="0.32" right="0.36" top="0.78740157480314965" bottom="0.78740157480314965" header="0.31496062992125984" footer="0.31496062992125984"/>
  <pageSetup paperSize="9" scale="62" orientation="landscape" r:id="rId1"/>
  <headerFooter>
    <oddHeader>&amp;R&amp;"Arial,Negrito"&amp;16Anexo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FF0000"/>
    <pageSetUpPr fitToPage="1"/>
  </sheetPr>
  <dimension ref="A1:AL61"/>
  <sheetViews>
    <sheetView showGridLines="0" topLeftCell="A22" zoomScale="80" zoomScaleNormal="80" workbookViewId="0">
      <selection activeCell="T54" sqref="T54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4.28515625" style="7" customWidth="1"/>
    <col min="7" max="7" width="0.42578125" style="7" customWidth="1"/>
    <col min="8" max="8" width="14.5703125" style="7" customWidth="1"/>
    <col min="9" max="9" width="0.42578125" style="7" customWidth="1"/>
    <col min="10" max="10" width="15.28515625" style="7" customWidth="1"/>
    <col min="11" max="11" width="0.85546875" style="7" customWidth="1"/>
    <col min="12" max="12" width="17.140625" style="7" customWidth="1"/>
    <col min="13" max="13" width="0.42578125" style="7" customWidth="1"/>
    <col min="14" max="14" width="18.7109375" style="7" customWidth="1"/>
    <col min="15" max="15" width="1.7109375" style="7" customWidth="1"/>
    <col min="16" max="16" width="14.7109375" style="7" customWidth="1"/>
    <col min="17" max="17" width="0.5703125" style="7" customWidth="1"/>
    <col min="18" max="18" width="13.7109375" style="7" customWidth="1"/>
    <col min="19" max="19" width="0.5703125" style="7" customWidth="1"/>
    <col min="20" max="20" width="15.85546875" style="7" customWidth="1"/>
    <col min="21" max="21" width="0.5703125" style="7" customWidth="1"/>
    <col min="22" max="22" width="17.28515625" style="7" customWidth="1"/>
    <col min="23" max="23" width="0.5703125" style="7" customWidth="1"/>
    <col min="24" max="24" width="18.140625" style="7" customWidth="1"/>
    <col min="25" max="26" width="9.140625" style="7"/>
    <col min="27" max="27" width="13.5703125" style="7" bestFit="1" customWidth="1"/>
    <col min="28" max="28" width="15.140625" style="7" bestFit="1" customWidth="1"/>
    <col min="29" max="31" width="9.140625" style="7"/>
    <col min="32" max="32" width="14.42578125" style="7" customWidth="1"/>
    <col min="33" max="16384" width="9.140625" style="7"/>
  </cols>
  <sheetData>
    <row r="1" spans="1:38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38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1"/>
      <c r="P2" s="292" t="s">
        <v>74</v>
      </c>
      <c r="Q2" s="292"/>
      <c r="R2" s="292"/>
    </row>
    <row r="3" spans="1:38" s="5" customFormat="1" ht="23.25" customHeight="1" x14ac:dyDescent="0.25">
      <c r="A3" s="1"/>
      <c r="B3" s="284" t="s">
        <v>1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6"/>
      <c r="P3"/>
      <c r="Q3" s="43"/>
      <c r="R3" s="44"/>
    </row>
    <row r="4" spans="1:38" ht="15.75" customHeight="1" x14ac:dyDescent="0.25">
      <c r="A4" s="1"/>
      <c r="B4" s="285" t="s">
        <v>60</v>
      </c>
      <c r="C4" s="285"/>
      <c r="D4" s="285"/>
      <c r="E4" s="285"/>
      <c r="F4" s="285"/>
      <c r="G4" s="285"/>
      <c r="H4" s="285"/>
      <c r="I4" s="285"/>
      <c r="J4" s="285"/>
      <c r="K4" s="105"/>
      <c r="L4" s="137" t="s">
        <v>73</v>
      </c>
      <c r="N4" s="138">
        <v>0.1</v>
      </c>
      <c r="O4" s="1"/>
      <c r="P4" s="293" t="s">
        <v>75</v>
      </c>
      <c r="Q4" s="293"/>
      <c r="R4" s="293"/>
      <c r="S4" s="45">
        <v>9.5000000000000001E-2</v>
      </c>
      <c r="T4" s="45">
        <v>0</v>
      </c>
      <c r="V4" s="137" t="s">
        <v>73</v>
      </c>
      <c r="X4" s="138">
        <v>1.4999999999999999E-2</v>
      </c>
    </row>
    <row r="5" spans="1:38" ht="5.25" customHeight="1" x14ac:dyDescent="0.25">
      <c r="A5" s="1"/>
      <c r="B5" s="8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  <c r="P5" s="291"/>
      <c r="Q5" s="291"/>
      <c r="R5" s="46"/>
    </row>
    <row r="6" spans="1:38" ht="46.9" customHeight="1" x14ac:dyDescent="0.25">
      <c r="A6" s="12"/>
      <c r="B6" s="13" t="s">
        <v>2</v>
      </c>
      <c r="C6" s="14"/>
      <c r="D6" s="15" t="s">
        <v>3</v>
      </c>
      <c r="E6" s="12"/>
      <c r="F6" s="47" t="s">
        <v>4</v>
      </c>
      <c r="G6" s="48"/>
      <c r="H6" s="47" t="s">
        <v>5</v>
      </c>
      <c r="I6" s="48"/>
      <c r="J6" s="47" t="s">
        <v>6</v>
      </c>
      <c r="K6" s="49"/>
      <c r="L6" s="47" t="s">
        <v>7</v>
      </c>
      <c r="M6" s="48"/>
      <c r="N6" s="50" t="s">
        <v>8</v>
      </c>
      <c r="O6" s="49"/>
      <c r="P6" s="51" t="s">
        <v>4</v>
      </c>
      <c r="Q6" s="48"/>
      <c r="R6" s="51" t="s">
        <v>5</v>
      </c>
      <c r="S6" s="48"/>
      <c r="T6" s="51" t="s">
        <v>6</v>
      </c>
      <c r="U6" s="49"/>
      <c r="V6" s="51" t="s">
        <v>7</v>
      </c>
      <c r="W6" s="48"/>
      <c r="X6" s="52" t="s">
        <v>8</v>
      </c>
      <c r="Z6" s="89"/>
      <c r="AA6" s="90"/>
      <c r="AB6" s="91"/>
      <c r="AC6" s="92"/>
      <c r="AD6" s="93"/>
      <c r="AE6" s="94"/>
      <c r="AF6" s="93"/>
      <c r="AG6" s="94"/>
      <c r="AH6" s="93"/>
      <c r="AI6" s="95"/>
      <c r="AJ6" s="93"/>
      <c r="AK6" s="94"/>
      <c r="AL6" s="96"/>
    </row>
    <row r="7" spans="1:38" s="21" customFormat="1" ht="6.75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</row>
    <row r="8" spans="1:38" ht="17.100000000000001" customHeight="1" x14ac:dyDescent="0.25">
      <c r="A8" s="1"/>
      <c r="B8" s="22">
        <v>1100</v>
      </c>
      <c r="C8" s="9"/>
      <c r="D8" s="64" t="s">
        <v>9</v>
      </c>
      <c r="E8" s="1"/>
      <c r="F8" s="24">
        <f>J8/(1-$N$4)</f>
        <v>376.66666666666669</v>
      </c>
      <c r="G8" s="25"/>
      <c r="H8" s="24">
        <f>F8*$N$4</f>
        <v>37.666666666666671</v>
      </c>
      <c r="I8" s="25"/>
      <c r="J8" s="24">
        <v>339</v>
      </c>
      <c r="K8" s="26"/>
      <c r="L8" s="24">
        <f t="shared" ref="L8" si="0">F8*6</f>
        <v>2260</v>
      </c>
      <c r="M8" s="25"/>
      <c r="N8" s="24">
        <f t="shared" ref="N8" si="1">J8*6</f>
        <v>2034</v>
      </c>
      <c r="O8" s="1"/>
      <c r="P8" s="54">
        <f>T8/(1-$X$4)</f>
        <v>344.16243654822335</v>
      </c>
      <c r="Q8" s="55"/>
      <c r="R8" s="56">
        <f>P8*$X$4</f>
        <v>5.1624365482233499</v>
      </c>
      <c r="S8" s="55"/>
      <c r="T8" s="54">
        <f t="shared" ref="T8:T51" si="2">IFERROR(ROUNDUP(J8+(J8*$T$4),0),0)</f>
        <v>339</v>
      </c>
      <c r="U8" s="55"/>
      <c r="V8" s="57">
        <f t="shared" ref="V8:V51" si="3">P8*6</f>
        <v>2064.9746192893399</v>
      </c>
      <c r="W8" s="55"/>
      <c r="X8" s="57">
        <f t="shared" ref="X8:X51" si="4">T8*6</f>
        <v>2034</v>
      </c>
      <c r="Z8" s="98" t="str">
        <f>B8&amp;D8&amp;F8&amp;H8&amp;J8&amp;L8&amp;N8</f>
        <v>1100Administração (B)376,66666666666737,666666666666733922602034</v>
      </c>
      <c r="AA8" s="101" t="s">
        <v>333</v>
      </c>
      <c r="AB8" s="102" t="b">
        <f>Z8=AA8</f>
        <v>1</v>
      </c>
      <c r="AC8" s="152">
        <f>IFERROR(P8/F8-1,0)</f>
        <v>-8.6294416243654859E-2</v>
      </c>
      <c r="AF8" s="61"/>
      <c r="AH8" s="61"/>
      <c r="AI8" s="61"/>
      <c r="AJ8" s="98"/>
      <c r="AK8" s="98"/>
      <c r="AL8" s="98"/>
    </row>
    <row r="9" spans="1:38" ht="17.100000000000001" customHeight="1" x14ac:dyDescent="0.25">
      <c r="A9" s="1"/>
      <c r="B9" s="22">
        <v>1124</v>
      </c>
      <c r="C9" s="9"/>
      <c r="D9" s="64" t="s">
        <v>10</v>
      </c>
      <c r="E9" s="1"/>
      <c r="F9" s="24">
        <f>J9/(1-$N$4)</f>
        <v>325.55555555555554</v>
      </c>
      <c r="G9" s="25"/>
      <c r="H9" s="24">
        <f>F9*$N$4</f>
        <v>32.555555555555557</v>
      </c>
      <c r="I9" s="25"/>
      <c r="J9" s="24">
        <v>293</v>
      </c>
      <c r="K9" s="26"/>
      <c r="L9" s="24">
        <f t="shared" ref="L9:L51" si="5">F9*6</f>
        <v>1953.3333333333333</v>
      </c>
      <c r="M9" s="25"/>
      <c r="N9" s="24">
        <f t="shared" ref="N9:N51" si="6">J9*6</f>
        <v>1758</v>
      </c>
      <c r="O9" s="1"/>
      <c r="P9" s="54">
        <f>T9/(1-$X$4)</f>
        <v>297.46192893401013</v>
      </c>
      <c r="Q9" s="55"/>
      <c r="R9" s="56">
        <f>P9*$X$4</f>
        <v>4.4619289340101522</v>
      </c>
      <c r="S9" s="55"/>
      <c r="T9" s="54">
        <f t="shared" si="2"/>
        <v>293</v>
      </c>
      <c r="U9" s="55"/>
      <c r="V9" s="57">
        <f t="shared" si="3"/>
        <v>1784.7715736040609</v>
      </c>
      <c r="W9" s="55"/>
      <c r="X9" s="57">
        <f t="shared" si="4"/>
        <v>1758</v>
      </c>
      <c r="Z9" s="98" t="str">
        <f t="shared" ref="Z9:Z51" si="7">B9&amp;D9&amp;F9&amp;H9&amp;J9&amp;L9&amp;N9</f>
        <v>1124Análise e Desenvolvimento de Sistemas (T)325,55555555555632,55555555555562931953,333333333331758</v>
      </c>
      <c r="AA9" s="101" t="s">
        <v>334</v>
      </c>
      <c r="AB9" s="102" t="b">
        <f>Z9=AA9</f>
        <v>1</v>
      </c>
      <c r="AC9" s="152">
        <f t="shared" ref="AC9:AC51" si="8">IFERROR(P9/F9-1,0)</f>
        <v>-8.6294416243654859E-2</v>
      </c>
      <c r="AF9" s="61"/>
      <c r="AH9" s="61"/>
      <c r="AI9" s="61"/>
      <c r="AJ9" s="98"/>
      <c r="AK9" s="98"/>
      <c r="AL9" s="98"/>
    </row>
    <row r="10" spans="1:38" ht="17.100000000000001" customHeight="1" x14ac:dyDescent="0.25">
      <c r="A10" s="1"/>
      <c r="B10" s="22">
        <v>1133</v>
      </c>
      <c r="C10" s="9"/>
      <c r="D10" s="64" t="s">
        <v>110</v>
      </c>
      <c r="E10" s="1"/>
      <c r="F10" s="24">
        <f>J10/(1-$N$4)</f>
        <v>0</v>
      </c>
      <c r="G10" s="25"/>
      <c r="H10" s="24">
        <f>F10*$N$4</f>
        <v>0</v>
      </c>
      <c r="I10" s="25"/>
      <c r="J10" s="24">
        <v>0</v>
      </c>
      <c r="K10" s="26"/>
      <c r="L10" s="24">
        <f t="shared" ref="L10" si="9">F10*6</f>
        <v>0</v>
      </c>
      <c r="M10" s="25"/>
      <c r="N10" s="24">
        <f t="shared" ref="N10" si="10">J10*6</f>
        <v>0</v>
      </c>
      <c r="O10" s="1"/>
      <c r="P10" s="54">
        <f t="shared" ref="P10" si="11">T10/(1-$X$4)</f>
        <v>264.97461928934013</v>
      </c>
      <c r="Q10" s="55"/>
      <c r="R10" s="56">
        <f t="shared" ref="R10" si="12">P10*$X$4</f>
        <v>3.9746192893401018</v>
      </c>
      <c r="S10" s="55"/>
      <c r="T10" s="147">
        <v>261</v>
      </c>
      <c r="U10" s="55"/>
      <c r="V10" s="57">
        <f t="shared" ref="V10" si="13">P10*6</f>
        <v>1589.8477157360408</v>
      </c>
      <c r="W10" s="55"/>
      <c r="X10" s="57">
        <f t="shared" ref="X10" si="14">T10*6</f>
        <v>1566</v>
      </c>
      <c r="Z10" s="98" t="str">
        <f t="shared" ref="Z10" si="15">B10&amp;D10&amp;F10&amp;H10&amp;J10&amp;L10&amp;N10</f>
        <v>1133Análise e Desenvolvimento de Sistemas (T) (Online)00000</v>
      </c>
      <c r="AA10" s="101" t="s">
        <v>282</v>
      </c>
      <c r="AB10" s="102" t="b">
        <f t="shared" ref="AB10" si="16">Z10=AA10</f>
        <v>0</v>
      </c>
      <c r="AC10" s="152">
        <f t="shared" ref="AC10" si="17">IFERROR(P10/F10-1,0)</f>
        <v>0</v>
      </c>
      <c r="AF10" s="61"/>
      <c r="AH10" s="61"/>
      <c r="AI10" s="61"/>
      <c r="AJ10" s="98"/>
      <c r="AK10" s="98"/>
      <c r="AL10" s="98"/>
    </row>
    <row r="11" spans="1:38" ht="17.100000000000001" customHeight="1" x14ac:dyDescent="0.25">
      <c r="A11" s="1"/>
      <c r="B11" s="22">
        <v>2007</v>
      </c>
      <c r="C11" s="9"/>
      <c r="D11" s="139" t="s">
        <v>76</v>
      </c>
      <c r="E11" s="1"/>
      <c r="F11" s="24" t="s">
        <v>82</v>
      </c>
      <c r="G11" s="25"/>
      <c r="H11" s="24"/>
      <c r="I11" s="25"/>
      <c r="J11" s="24"/>
      <c r="K11" s="26"/>
      <c r="L11" s="24"/>
      <c r="M11" s="25"/>
      <c r="N11" s="24"/>
      <c r="O11" s="1"/>
      <c r="P11" s="148">
        <f>T11/(1-$X$4)</f>
        <v>293.40101522842639</v>
      </c>
      <c r="Q11" s="149"/>
      <c r="R11" s="150">
        <f>P11*$X$4</f>
        <v>4.4010152284263953</v>
      </c>
      <c r="S11" s="149"/>
      <c r="T11" s="151">
        <v>289</v>
      </c>
      <c r="U11" s="149"/>
      <c r="V11" s="151">
        <f t="shared" si="3"/>
        <v>1760.4060913705584</v>
      </c>
      <c r="W11" s="149"/>
      <c r="X11" s="151">
        <f t="shared" si="4"/>
        <v>1734</v>
      </c>
      <c r="Z11" s="98"/>
      <c r="AB11" s="102" t="b">
        <f t="shared" ref="AB11:AB51" si="18">Z11=AA11</f>
        <v>1</v>
      </c>
      <c r="AC11" s="152">
        <f t="shared" si="8"/>
        <v>0</v>
      </c>
      <c r="AF11" s="61"/>
      <c r="AH11" s="61"/>
      <c r="AI11" s="61"/>
      <c r="AJ11" s="98"/>
      <c r="AK11" s="98"/>
      <c r="AL11" s="98"/>
    </row>
    <row r="12" spans="1:38" ht="17.100000000000001" customHeight="1" x14ac:dyDescent="0.25">
      <c r="A12" s="1"/>
      <c r="B12" s="179">
        <v>1116</v>
      </c>
      <c r="C12" s="9"/>
      <c r="D12" s="178" t="s">
        <v>11</v>
      </c>
      <c r="E12" s="1"/>
      <c r="F12" s="24">
        <f>J12/(1-$N$4)</f>
        <v>376.66666666666669</v>
      </c>
      <c r="G12" s="25"/>
      <c r="H12" s="24">
        <f>F12*$N$4</f>
        <v>37.666666666666671</v>
      </c>
      <c r="I12" s="25"/>
      <c r="J12" s="24">
        <v>339</v>
      </c>
      <c r="K12" s="26"/>
      <c r="L12" s="24">
        <f t="shared" si="5"/>
        <v>2260</v>
      </c>
      <c r="M12" s="25"/>
      <c r="N12" s="24">
        <f t="shared" si="6"/>
        <v>2034</v>
      </c>
      <c r="O12" s="1"/>
      <c r="P12" s="54">
        <f>T12/(1-$X$4)</f>
        <v>344.16243654822335</v>
      </c>
      <c r="Q12" s="55"/>
      <c r="R12" s="56">
        <f>P12*$X$4</f>
        <v>5.1624365482233499</v>
      </c>
      <c r="S12" s="55"/>
      <c r="T12" s="54">
        <f t="shared" si="2"/>
        <v>339</v>
      </c>
      <c r="U12" s="55"/>
      <c r="V12" s="57">
        <f t="shared" si="3"/>
        <v>2064.9746192893399</v>
      </c>
      <c r="W12" s="55"/>
      <c r="X12" s="57">
        <f t="shared" si="4"/>
        <v>2034</v>
      </c>
      <c r="Z12" s="98" t="str">
        <f t="shared" si="7"/>
        <v>1116Ciências Contábeis (B)376,66666666666737,666666666666733922602034</v>
      </c>
      <c r="AA12" s="101" t="s">
        <v>335</v>
      </c>
      <c r="AB12" s="102" t="b">
        <f t="shared" si="18"/>
        <v>1</v>
      </c>
      <c r="AC12" s="152">
        <f t="shared" si="8"/>
        <v>-8.6294416243654859E-2</v>
      </c>
      <c r="AF12" s="61"/>
      <c r="AH12" s="61"/>
      <c r="AI12" s="61"/>
      <c r="AJ12" s="98"/>
      <c r="AK12" s="98"/>
      <c r="AL12" s="98"/>
    </row>
    <row r="13" spans="1:38" ht="17.100000000000001" customHeight="1" x14ac:dyDescent="0.25">
      <c r="A13" s="1"/>
      <c r="B13" s="186">
        <v>1116</v>
      </c>
      <c r="C13" s="9"/>
      <c r="D13" s="141" t="s">
        <v>98</v>
      </c>
      <c r="E13" s="1"/>
      <c r="F13" s="24"/>
      <c r="G13" s="25"/>
      <c r="H13" s="24"/>
      <c r="I13" s="25"/>
      <c r="J13" s="24"/>
      <c r="K13" s="26"/>
      <c r="L13" s="24"/>
      <c r="M13" s="25"/>
      <c r="N13" s="24"/>
      <c r="O13" s="1"/>
      <c r="P13" s="157">
        <f>T13/(1-$X$4)</f>
        <v>309.64467005076142</v>
      </c>
      <c r="Q13" s="158"/>
      <c r="R13" s="159">
        <f>P13*$X$4</f>
        <v>4.6446700507614214</v>
      </c>
      <c r="S13" s="158"/>
      <c r="T13" s="160">
        <f>ROUND(T12*90%,0)</f>
        <v>305</v>
      </c>
      <c r="U13" s="158"/>
      <c r="V13" s="160">
        <f t="shared" si="3"/>
        <v>1857.8680203045685</v>
      </c>
      <c r="W13" s="158"/>
      <c r="X13" s="160">
        <f t="shared" si="4"/>
        <v>1830</v>
      </c>
      <c r="Z13" s="98"/>
      <c r="AB13" s="102" t="b">
        <f t="shared" si="18"/>
        <v>1</v>
      </c>
      <c r="AC13" s="152">
        <f t="shared" si="8"/>
        <v>0</v>
      </c>
      <c r="AF13" s="61"/>
      <c r="AH13" s="61"/>
      <c r="AI13" s="61"/>
      <c r="AJ13" s="98"/>
      <c r="AK13" s="98"/>
      <c r="AL13" s="98"/>
    </row>
    <row r="14" spans="1:38" ht="17.100000000000001" customHeight="1" x14ac:dyDescent="0.25">
      <c r="A14" s="1"/>
      <c r="B14" s="197">
        <v>1107</v>
      </c>
      <c r="C14" s="9"/>
      <c r="D14" s="140" t="s">
        <v>12</v>
      </c>
      <c r="E14" s="1"/>
      <c r="F14" s="24">
        <f>J14/(1-$N$4)</f>
        <v>340</v>
      </c>
      <c r="G14" s="25"/>
      <c r="H14" s="24">
        <f>F14*$N$4</f>
        <v>34</v>
      </c>
      <c r="I14" s="25"/>
      <c r="J14" s="24">
        <v>306</v>
      </c>
      <c r="K14" s="26"/>
      <c r="L14" s="24">
        <f t="shared" si="5"/>
        <v>2040</v>
      </c>
      <c r="M14" s="25"/>
      <c r="N14" s="24">
        <f t="shared" si="6"/>
        <v>1836</v>
      </c>
      <c r="O14" s="1"/>
      <c r="P14" s="54">
        <f t="shared" ref="P14:P51" si="19">T14/(1-$X$4)</f>
        <v>310.65989847715736</v>
      </c>
      <c r="Q14" s="55"/>
      <c r="R14" s="56">
        <f t="shared" ref="R14:R51" si="20">P14*$X$4</f>
        <v>4.6598984771573599</v>
      </c>
      <c r="S14" s="55"/>
      <c r="T14" s="54">
        <f t="shared" si="2"/>
        <v>306</v>
      </c>
      <c r="U14" s="55"/>
      <c r="V14" s="57">
        <f t="shared" si="3"/>
        <v>1863.959390862944</v>
      </c>
      <c r="W14" s="55"/>
      <c r="X14" s="57">
        <f t="shared" si="4"/>
        <v>1836</v>
      </c>
      <c r="Z14" s="98" t="str">
        <f t="shared" si="7"/>
        <v>1107Ciências Sociais (L)3403430620401836</v>
      </c>
      <c r="AA14" s="101" t="s">
        <v>336</v>
      </c>
      <c r="AB14" s="102" t="b">
        <f t="shared" si="18"/>
        <v>1</v>
      </c>
      <c r="AC14" s="152">
        <f t="shared" si="8"/>
        <v>-8.6294416243654859E-2</v>
      </c>
      <c r="AF14" s="61"/>
      <c r="AH14" s="61"/>
      <c r="AI14" s="61"/>
      <c r="AJ14" s="98"/>
      <c r="AK14" s="98"/>
      <c r="AL14" s="98"/>
    </row>
    <row r="15" spans="1:38" ht="17.100000000000001" customHeight="1" x14ac:dyDescent="0.25">
      <c r="A15" s="1"/>
      <c r="B15" s="22">
        <v>2008</v>
      </c>
      <c r="C15" s="9"/>
      <c r="D15" s="139" t="s">
        <v>77</v>
      </c>
      <c r="E15" s="1"/>
      <c r="F15" s="24" t="s">
        <v>82</v>
      </c>
      <c r="G15" s="25"/>
      <c r="H15" s="24"/>
      <c r="I15" s="25"/>
      <c r="J15" s="24"/>
      <c r="K15" s="26"/>
      <c r="L15" s="24"/>
      <c r="M15" s="25"/>
      <c r="N15" s="24"/>
      <c r="O15" s="1"/>
      <c r="P15" s="148">
        <f t="shared" si="19"/>
        <v>293.40101522842639</v>
      </c>
      <c r="Q15" s="149"/>
      <c r="R15" s="150">
        <f t="shared" si="20"/>
        <v>4.4010152284263953</v>
      </c>
      <c r="S15" s="149"/>
      <c r="T15" s="151">
        <v>289</v>
      </c>
      <c r="U15" s="149"/>
      <c r="V15" s="151">
        <f t="shared" ref="V15" si="21">P15*6</f>
        <v>1760.4060913705584</v>
      </c>
      <c r="W15" s="149"/>
      <c r="X15" s="151">
        <f t="shared" ref="X15" si="22">T15*6</f>
        <v>1734</v>
      </c>
      <c r="Z15" s="98"/>
      <c r="AB15" s="102" t="b">
        <f t="shared" si="18"/>
        <v>1</v>
      </c>
      <c r="AC15" s="152">
        <f t="shared" si="8"/>
        <v>0</v>
      </c>
      <c r="AF15" s="61"/>
      <c r="AH15" s="61"/>
      <c r="AI15" s="61"/>
      <c r="AJ15" s="98"/>
      <c r="AK15" s="98"/>
      <c r="AL15" s="98"/>
    </row>
    <row r="16" spans="1:38" ht="17.100000000000001" customHeight="1" x14ac:dyDescent="0.25">
      <c r="A16" s="1"/>
      <c r="B16" s="197">
        <v>1109</v>
      </c>
      <c r="C16" s="9"/>
      <c r="D16" s="140" t="s">
        <v>13</v>
      </c>
      <c r="E16" s="1"/>
      <c r="F16" s="24">
        <f>J16/(1-$N$4)</f>
        <v>340</v>
      </c>
      <c r="G16" s="25"/>
      <c r="H16" s="24">
        <f>F16*$N$4</f>
        <v>34</v>
      </c>
      <c r="I16" s="25"/>
      <c r="J16" s="24">
        <v>306</v>
      </c>
      <c r="K16" s="26"/>
      <c r="L16" s="24">
        <f t="shared" si="5"/>
        <v>2040</v>
      </c>
      <c r="M16" s="25"/>
      <c r="N16" s="24">
        <f t="shared" si="6"/>
        <v>1836</v>
      </c>
      <c r="O16" s="1"/>
      <c r="P16" s="54">
        <f t="shared" si="19"/>
        <v>310.65989847715736</v>
      </c>
      <c r="Q16" s="55"/>
      <c r="R16" s="56">
        <f t="shared" si="20"/>
        <v>4.6598984771573599</v>
      </c>
      <c r="S16" s="55"/>
      <c r="T16" s="54">
        <f t="shared" si="2"/>
        <v>306</v>
      </c>
      <c r="U16" s="55"/>
      <c r="V16" s="57">
        <f t="shared" si="3"/>
        <v>1863.959390862944</v>
      </c>
      <c r="W16" s="55"/>
      <c r="X16" s="57">
        <f t="shared" si="4"/>
        <v>1836</v>
      </c>
      <c r="Z16" s="98" t="str">
        <f t="shared" si="7"/>
        <v>1109Filosofia (L)3403430620401836</v>
      </c>
      <c r="AA16" s="101" t="s">
        <v>337</v>
      </c>
      <c r="AB16" s="102" t="b">
        <f t="shared" si="18"/>
        <v>1</v>
      </c>
      <c r="AC16" s="152">
        <f t="shared" si="8"/>
        <v>-8.6294416243654859E-2</v>
      </c>
      <c r="AF16" s="61"/>
      <c r="AH16" s="61"/>
      <c r="AI16" s="61"/>
      <c r="AJ16" s="98"/>
      <c r="AK16" s="98"/>
      <c r="AL16" s="98"/>
    </row>
    <row r="17" spans="1:38" ht="17.100000000000001" customHeight="1" x14ac:dyDescent="0.25">
      <c r="A17" s="1"/>
      <c r="B17" s="22">
        <v>1112</v>
      </c>
      <c r="C17" s="9"/>
      <c r="D17" s="64" t="s">
        <v>14</v>
      </c>
      <c r="E17" s="1"/>
      <c r="F17" s="24">
        <f>J17/(1-$N$4)</f>
        <v>325.55555555555554</v>
      </c>
      <c r="G17" s="25"/>
      <c r="H17" s="24">
        <f>F17*$N$4</f>
        <v>32.555555555555557</v>
      </c>
      <c r="I17" s="25"/>
      <c r="J17" s="24">
        <v>293</v>
      </c>
      <c r="K17" s="26"/>
      <c r="L17" s="24">
        <f t="shared" si="5"/>
        <v>1953.3333333333333</v>
      </c>
      <c r="M17" s="25"/>
      <c r="N17" s="24">
        <f t="shared" si="6"/>
        <v>1758</v>
      </c>
      <c r="O17" s="1"/>
      <c r="P17" s="54">
        <f t="shared" si="19"/>
        <v>297.46192893401013</v>
      </c>
      <c r="Q17" s="55"/>
      <c r="R17" s="56">
        <f t="shared" si="20"/>
        <v>4.4619289340101522</v>
      </c>
      <c r="S17" s="55"/>
      <c r="T17" s="54">
        <f t="shared" si="2"/>
        <v>293</v>
      </c>
      <c r="U17" s="55"/>
      <c r="V17" s="57">
        <f t="shared" si="3"/>
        <v>1784.7715736040609</v>
      </c>
      <c r="W17" s="55"/>
      <c r="X17" s="57">
        <f t="shared" si="4"/>
        <v>1758</v>
      </c>
      <c r="Z17" s="98" t="str">
        <f t="shared" si="7"/>
        <v>1112Gestão Ambiental (T)325,55555555555632,55555555555562931953,333333333331758</v>
      </c>
      <c r="AA17" s="101" t="s">
        <v>338</v>
      </c>
      <c r="AB17" s="102" t="b">
        <f t="shared" si="18"/>
        <v>1</v>
      </c>
      <c r="AC17" s="152">
        <f t="shared" si="8"/>
        <v>-8.6294416243654859E-2</v>
      </c>
      <c r="AF17" s="61"/>
      <c r="AH17" s="61"/>
      <c r="AI17" s="61"/>
      <c r="AJ17" s="98"/>
      <c r="AK17" s="98"/>
      <c r="AL17" s="98"/>
    </row>
    <row r="18" spans="1:38" ht="17.100000000000001" customHeight="1" x14ac:dyDescent="0.25">
      <c r="A18" s="1"/>
      <c r="B18" s="179">
        <v>1117</v>
      </c>
      <c r="C18" s="9"/>
      <c r="D18" s="178" t="s">
        <v>91</v>
      </c>
      <c r="E18" s="1"/>
      <c r="F18" s="24">
        <f>J18/(1-$N$4)</f>
        <v>325.55555555555554</v>
      </c>
      <c r="G18" s="25"/>
      <c r="H18" s="24">
        <f>F18*$N$4</f>
        <v>32.555555555555557</v>
      </c>
      <c r="I18" s="25"/>
      <c r="J18" s="24">
        <v>293</v>
      </c>
      <c r="K18" s="26"/>
      <c r="L18" s="24">
        <f t="shared" si="5"/>
        <v>1953.3333333333333</v>
      </c>
      <c r="M18" s="25"/>
      <c r="N18" s="24">
        <f t="shared" si="6"/>
        <v>1758</v>
      </c>
      <c r="O18" s="1"/>
      <c r="P18" s="54">
        <f t="shared" si="19"/>
        <v>297.46192893401013</v>
      </c>
      <c r="Q18" s="55"/>
      <c r="R18" s="56">
        <f t="shared" si="20"/>
        <v>4.4619289340101522</v>
      </c>
      <c r="S18" s="55"/>
      <c r="T18" s="54">
        <f t="shared" si="2"/>
        <v>293</v>
      </c>
      <c r="U18" s="55"/>
      <c r="V18" s="57">
        <f>P18*6</f>
        <v>1784.7715736040609</v>
      </c>
      <c r="W18" s="55"/>
      <c r="X18" s="57">
        <f>T18*6</f>
        <v>1758</v>
      </c>
      <c r="Z18" s="98" t="str">
        <f t="shared" si="7"/>
        <v>1117Gestão Comercial (T) (Online)325,55555555555632,55555555555562931953,333333333331758</v>
      </c>
      <c r="AA18" s="101" t="s">
        <v>339</v>
      </c>
      <c r="AB18" s="102" t="b">
        <f t="shared" si="18"/>
        <v>0</v>
      </c>
      <c r="AC18" s="152">
        <f t="shared" si="8"/>
        <v>-8.6294416243654859E-2</v>
      </c>
      <c r="AF18" s="61"/>
      <c r="AH18" s="61"/>
      <c r="AI18" s="61"/>
      <c r="AJ18" s="98"/>
      <c r="AK18" s="98"/>
      <c r="AL18" s="98"/>
    </row>
    <row r="19" spans="1:38" ht="17.100000000000001" customHeight="1" x14ac:dyDescent="0.25">
      <c r="A19" s="1"/>
      <c r="B19" s="186">
        <v>1117</v>
      </c>
      <c r="C19" s="9"/>
      <c r="D19" s="141" t="s">
        <v>109</v>
      </c>
      <c r="E19" s="1"/>
      <c r="F19" s="24" t="s">
        <v>82</v>
      </c>
      <c r="G19" s="25"/>
      <c r="H19" s="24"/>
      <c r="I19" s="25"/>
      <c r="J19" s="24"/>
      <c r="K19" s="26"/>
      <c r="L19" s="24"/>
      <c r="M19" s="25"/>
      <c r="N19" s="24"/>
      <c r="O19" s="1"/>
      <c r="P19" s="144">
        <f t="shared" si="19"/>
        <v>264.97461928934013</v>
      </c>
      <c r="Q19" s="145"/>
      <c r="R19" s="146">
        <f t="shared" si="20"/>
        <v>3.9746192893401018</v>
      </c>
      <c r="S19" s="145"/>
      <c r="T19" s="147">
        <v>261</v>
      </c>
      <c r="U19" s="145"/>
      <c r="V19" s="147">
        <f t="shared" ref="V19" si="23">P19*6</f>
        <v>1589.8477157360408</v>
      </c>
      <c r="W19" s="145"/>
      <c r="X19" s="147">
        <f t="shared" ref="X19" si="24">T19*6</f>
        <v>1566</v>
      </c>
      <c r="Z19" s="98"/>
      <c r="AB19" s="102" t="b">
        <f t="shared" si="18"/>
        <v>1</v>
      </c>
      <c r="AC19" s="152">
        <f t="shared" si="8"/>
        <v>0</v>
      </c>
      <c r="AF19" s="61"/>
      <c r="AH19" s="61"/>
      <c r="AI19" s="61"/>
      <c r="AJ19" s="98"/>
      <c r="AK19" s="98"/>
      <c r="AL19" s="98"/>
    </row>
    <row r="20" spans="1:38" ht="17.100000000000001" customHeight="1" x14ac:dyDescent="0.25">
      <c r="A20" s="1"/>
      <c r="B20" s="216">
        <v>1129</v>
      </c>
      <c r="C20" s="9"/>
      <c r="D20" s="199" t="s">
        <v>162</v>
      </c>
      <c r="E20" s="1"/>
      <c r="F20" s="225">
        <f>J20/(1-$N$4)</f>
        <v>325.55555555555554</v>
      </c>
      <c r="G20" s="25"/>
      <c r="H20" s="225">
        <f>F20*$N$4</f>
        <v>32.555555555555557</v>
      </c>
      <c r="I20" s="25"/>
      <c r="J20" s="225">
        <v>293</v>
      </c>
      <c r="K20" s="26"/>
      <c r="L20" s="225">
        <f t="shared" ref="L20" si="25">F20*6</f>
        <v>1953.3333333333333</v>
      </c>
      <c r="M20" s="25"/>
      <c r="N20" s="225">
        <f t="shared" ref="N20" si="26">J20*6</f>
        <v>1758</v>
      </c>
      <c r="O20" s="1"/>
      <c r="P20" s="200">
        <f t="shared" si="19"/>
        <v>264.97461928934013</v>
      </c>
      <c r="Q20" s="201"/>
      <c r="R20" s="202">
        <f t="shared" si="20"/>
        <v>3.9746192893401018</v>
      </c>
      <c r="S20" s="201"/>
      <c r="T20" s="203">
        <f>T19</f>
        <v>261</v>
      </c>
      <c r="U20" s="201"/>
      <c r="V20" s="203">
        <f>P20*6</f>
        <v>1589.8477157360408</v>
      </c>
      <c r="W20" s="201"/>
      <c r="X20" s="203">
        <f>T20*6</f>
        <v>1566</v>
      </c>
      <c r="Z20" s="98" t="str">
        <f t="shared" si="7"/>
        <v>1129Gestão Hospitalar (T) (Online)325,55555555555632,55555555555562931953,333333333331758</v>
      </c>
      <c r="AA20" s="7" t="s">
        <v>340</v>
      </c>
      <c r="AB20" s="102" t="b">
        <f t="shared" si="18"/>
        <v>0</v>
      </c>
      <c r="AC20" s="152">
        <f t="shared" si="8"/>
        <v>-0.18608478716584942</v>
      </c>
      <c r="AF20" s="61"/>
      <c r="AH20" s="61"/>
      <c r="AI20" s="61"/>
      <c r="AJ20" s="98"/>
      <c r="AK20" s="98"/>
      <c r="AL20" s="98"/>
    </row>
    <row r="21" spans="1:38" ht="17.100000000000001" customHeight="1" x14ac:dyDescent="0.25">
      <c r="A21" s="1"/>
      <c r="B21" s="179">
        <v>1120</v>
      </c>
      <c r="C21" s="9"/>
      <c r="D21" s="178" t="s">
        <v>43</v>
      </c>
      <c r="E21" s="1"/>
      <c r="F21" s="24">
        <f>J21/(1-$N$4)</f>
        <v>325.55555555555554</v>
      </c>
      <c r="G21" s="25"/>
      <c r="H21" s="24">
        <f>F21*$N$4</f>
        <v>32.555555555555557</v>
      </c>
      <c r="I21" s="25"/>
      <c r="J21" s="24">
        <v>293</v>
      </c>
      <c r="K21" s="26"/>
      <c r="L21" s="24">
        <f t="shared" si="5"/>
        <v>1953.3333333333333</v>
      </c>
      <c r="M21" s="25"/>
      <c r="N21" s="24">
        <f t="shared" si="6"/>
        <v>1758</v>
      </c>
      <c r="O21" s="1"/>
      <c r="P21" s="54">
        <f t="shared" si="19"/>
        <v>297.46192893401013</v>
      </c>
      <c r="Q21" s="55"/>
      <c r="R21" s="56">
        <f t="shared" si="20"/>
        <v>4.4619289340101522</v>
      </c>
      <c r="S21" s="55"/>
      <c r="T21" s="54">
        <f t="shared" si="2"/>
        <v>293</v>
      </c>
      <c r="U21" s="55"/>
      <c r="V21" s="57">
        <f>P21*6</f>
        <v>1784.7715736040609</v>
      </c>
      <c r="W21" s="55"/>
      <c r="X21" s="57">
        <f>T21*6</f>
        <v>1758</v>
      </c>
      <c r="Z21" s="98" t="str">
        <f t="shared" si="7"/>
        <v>1120Gestão Portuária (T)325,55555555555632,55555555555562931953,333333333331758</v>
      </c>
      <c r="AA21" s="101" t="s">
        <v>341</v>
      </c>
      <c r="AB21" s="102" t="b">
        <f t="shared" si="18"/>
        <v>1</v>
      </c>
      <c r="AC21" s="152">
        <f t="shared" si="8"/>
        <v>-8.6294416243654859E-2</v>
      </c>
      <c r="AF21" s="61"/>
      <c r="AH21" s="61"/>
      <c r="AI21" s="61"/>
      <c r="AJ21" s="98"/>
      <c r="AK21" s="98"/>
      <c r="AL21" s="98"/>
    </row>
    <row r="22" spans="1:38" ht="16.899999999999999" customHeight="1" x14ac:dyDescent="0.25">
      <c r="A22" s="1"/>
      <c r="B22" s="186">
        <v>1120</v>
      </c>
      <c r="C22" s="9"/>
      <c r="D22" s="141" t="s">
        <v>92</v>
      </c>
      <c r="E22" s="1"/>
      <c r="F22" s="24" t="s">
        <v>82</v>
      </c>
      <c r="G22" s="25"/>
      <c r="H22" s="24"/>
      <c r="I22" s="25"/>
      <c r="J22" s="24"/>
      <c r="K22" s="26"/>
      <c r="L22" s="24"/>
      <c r="M22" s="25"/>
      <c r="N22" s="24"/>
      <c r="O22" s="1"/>
      <c r="P22" s="144">
        <f t="shared" si="19"/>
        <v>264.97461928934013</v>
      </c>
      <c r="Q22" s="145"/>
      <c r="R22" s="146">
        <f t="shared" si="20"/>
        <v>3.9746192893401018</v>
      </c>
      <c r="S22" s="145"/>
      <c r="T22" s="147">
        <v>261</v>
      </c>
      <c r="U22" s="145"/>
      <c r="V22" s="147">
        <f t="shared" ref="V22:V23" si="27">P22*6</f>
        <v>1589.8477157360408</v>
      </c>
      <c r="W22" s="145"/>
      <c r="X22" s="147">
        <f t="shared" ref="X22:X23" si="28">T22*6</f>
        <v>1566</v>
      </c>
      <c r="Z22" s="98"/>
      <c r="AB22" s="102" t="b">
        <f t="shared" si="18"/>
        <v>1</v>
      </c>
      <c r="AC22" s="152">
        <f t="shared" si="8"/>
        <v>0</v>
      </c>
      <c r="AF22" s="61"/>
      <c r="AH22" s="61"/>
      <c r="AI22" s="61"/>
      <c r="AJ22" s="98"/>
      <c r="AK22" s="98"/>
      <c r="AL22" s="98"/>
    </row>
    <row r="23" spans="1:38" ht="17.100000000000001" customHeight="1" x14ac:dyDescent="0.25">
      <c r="A23" s="1"/>
      <c r="B23" s="216"/>
      <c r="C23" s="9"/>
      <c r="D23" s="199" t="s">
        <v>97</v>
      </c>
      <c r="E23" s="1"/>
      <c r="F23" s="225" t="s">
        <v>82</v>
      </c>
      <c r="G23" s="25"/>
      <c r="H23" s="225"/>
      <c r="I23" s="25"/>
      <c r="J23" s="225"/>
      <c r="K23" s="26"/>
      <c r="L23" s="225"/>
      <c r="M23" s="25"/>
      <c r="N23" s="225"/>
      <c r="O23" s="1"/>
      <c r="P23" s="200">
        <f t="shared" si="19"/>
        <v>264.97461928934013</v>
      </c>
      <c r="Q23" s="201"/>
      <c r="R23" s="202">
        <f t="shared" si="20"/>
        <v>3.9746192893401018</v>
      </c>
      <c r="S23" s="201"/>
      <c r="T23" s="203">
        <f>T20</f>
        <v>261</v>
      </c>
      <c r="U23" s="201"/>
      <c r="V23" s="203">
        <f t="shared" si="27"/>
        <v>1589.8477157360408</v>
      </c>
      <c r="W23" s="201"/>
      <c r="X23" s="203">
        <f t="shared" si="28"/>
        <v>1566</v>
      </c>
      <c r="Z23" s="98"/>
      <c r="AB23" s="102" t="b">
        <f t="shared" si="18"/>
        <v>1</v>
      </c>
      <c r="AC23" s="152">
        <f t="shared" si="8"/>
        <v>0</v>
      </c>
      <c r="AF23" s="61"/>
      <c r="AH23" s="61"/>
      <c r="AI23" s="61"/>
      <c r="AJ23" s="98"/>
      <c r="AK23" s="98"/>
      <c r="AL23" s="98"/>
    </row>
    <row r="24" spans="1:38" ht="17.100000000000001" customHeight="1" x14ac:dyDescent="0.25">
      <c r="A24" s="1"/>
      <c r="B24" s="22">
        <v>1105</v>
      </c>
      <c r="C24" s="9"/>
      <c r="D24" s="64" t="s">
        <v>15</v>
      </c>
      <c r="E24" s="1"/>
      <c r="F24" s="24">
        <f>J24/(1-$N$4)</f>
        <v>325.55555555555554</v>
      </c>
      <c r="G24" s="25"/>
      <c r="H24" s="24">
        <f>F24*$N$4</f>
        <v>32.555555555555557</v>
      </c>
      <c r="I24" s="25"/>
      <c r="J24" s="24">
        <v>293</v>
      </c>
      <c r="K24" s="26"/>
      <c r="L24" s="24">
        <f t="shared" si="5"/>
        <v>1953.3333333333333</v>
      </c>
      <c r="M24" s="25"/>
      <c r="N24" s="24">
        <f t="shared" si="6"/>
        <v>1758</v>
      </c>
      <c r="O24" s="1"/>
      <c r="P24" s="54">
        <f t="shared" si="19"/>
        <v>297.46192893401013</v>
      </c>
      <c r="Q24" s="55"/>
      <c r="R24" s="56">
        <f t="shared" si="20"/>
        <v>4.4619289340101522</v>
      </c>
      <c r="S24" s="55"/>
      <c r="T24" s="54">
        <f t="shared" si="2"/>
        <v>293</v>
      </c>
      <c r="U24" s="55"/>
      <c r="V24" s="57">
        <f t="shared" si="3"/>
        <v>1784.7715736040609</v>
      </c>
      <c r="W24" s="55"/>
      <c r="X24" s="57">
        <f t="shared" si="4"/>
        <v>1758</v>
      </c>
      <c r="Z24" s="98" t="str">
        <f t="shared" si="7"/>
        <v>1105Gestão de Recursos Humanos (T)325,55555555555632,55555555555562931953,333333333331758</v>
      </c>
      <c r="AA24" s="101" t="s">
        <v>342</v>
      </c>
      <c r="AB24" s="102" t="b">
        <f t="shared" si="18"/>
        <v>1</v>
      </c>
      <c r="AC24" s="152">
        <f t="shared" si="8"/>
        <v>-8.6294416243654859E-2</v>
      </c>
      <c r="AF24" s="61"/>
      <c r="AH24" s="61"/>
      <c r="AI24" s="61"/>
      <c r="AJ24" s="98"/>
      <c r="AK24" s="98"/>
      <c r="AL24" s="98"/>
    </row>
    <row r="25" spans="1:38" ht="17.100000000000001" customHeight="1" x14ac:dyDescent="0.25">
      <c r="A25" s="1"/>
      <c r="B25" s="179">
        <v>1128</v>
      </c>
      <c r="C25" s="9"/>
      <c r="D25" s="178" t="s">
        <v>42</v>
      </c>
      <c r="E25" s="1"/>
      <c r="F25" s="24">
        <f>J25/(1-$N$4)</f>
        <v>325.55555555555554</v>
      </c>
      <c r="G25" s="25"/>
      <c r="H25" s="24">
        <f>F25*$N$4</f>
        <v>32.555555555555557</v>
      </c>
      <c r="I25" s="25"/>
      <c r="J25" s="24">
        <v>293</v>
      </c>
      <c r="K25" s="26"/>
      <c r="L25" s="24">
        <f t="shared" si="5"/>
        <v>1953.3333333333333</v>
      </c>
      <c r="M25" s="25"/>
      <c r="N25" s="24">
        <f t="shared" si="6"/>
        <v>1758</v>
      </c>
      <c r="O25" s="1"/>
      <c r="P25" s="54">
        <f t="shared" si="19"/>
        <v>297.46192893401013</v>
      </c>
      <c r="Q25" s="55"/>
      <c r="R25" s="56">
        <f t="shared" si="20"/>
        <v>4.4619289340101522</v>
      </c>
      <c r="S25" s="55"/>
      <c r="T25" s="54">
        <f t="shared" si="2"/>
        <v>293</v>
      </c>
      <c r="U25" s="55"/>
      <c r="V25" s="57">
        <f>P25*6</f>
        <v>1784.7715736040609</v>
      </c>
      <c r="W25" s="55"/>
      <c r="X25" s="57">
        <f>T25*6</f>
        <v>1758</v>
      </c>
      <c r="Z25" s="98" t="str">
        <f t="shared" si="7"/>
        <v>1128Gestão de Seguros (T)325,55555555555632,55555555555562931953,333333333331758</v>
      </c>
      <c r="AA25" s="101" t="s">
        <v>343</v>
      </c>
      <c r="AB25" s="102" t="b">
        <f t="shared" si="18"/>
        <v>1</v>
      </c>
      <c r="AC25" s="152">
        <f t="shared" si="8"/>
        <v>-8.6294416243654859E-2</v>
      </c>
      <c r="AF25" s="61"/>
      <c r="AH25" s="61"/>
      <c r="AI25" s="61"/>
      <c r="AJ25" s="98"/>
      <c r="AK25" s="98"/>
      <c r="AL25" s="98"/>
    </row>
    <row r="26" spans="1:38" ht="17.100000000000001" customHeight="1" x14ac:dyDescent="0.25">
      <c r="A26" s="1"/>
      <c r="B26" s="186">
        <v>1128</v>
      </c>
      <c r="C26" s="9"/>
      <c r="D26" s="141" t="s">
        <v>93</v>
      </c>
      <c r="E26" s="1"/>
      <c r="F26" s="24" t="s">
        <v>82</v>
      </c>
      <c r="G26" s="25"/>
      <c r="H26" s="24"/>
      <c r="I26" s="25"/>
      <c r="J26" s="24"/>
      <c r="K26" s="26"/>
      <c r="L26" s="24"/>
      <c r="M26" s="25"/>
      <c r="N26" s="24"/>
      <c r="O26" s="1"/>
      <c r="P26" s="144">
        <f t="shared" si="19"/>
        <v>264.97461928934013</v>
      </c>
      <c r="Q26" s="145"/>
      <c r="R26" s="146">
        <f t="shared" si="20"/>
        <v>3.9746192893401018</v>
      </c>
      <c r="S26" s="145"/>
      <c r="T26" s="147">
        <v>261</v>
      </c>
      <c r="U26" s="145"/>
      <c r="V26" s="147">
        <f t="shared" ref="V26" si="29">P26*6</f>
        <v>1589.8477157360408</v>
      </c>
      <c r="W26" s="145"/>
      <c r="X26" s="147">
        <f t="shared" ref="X26" si="30">T26*6</f>
        <v>1566</v>
      </c>
      <c r="Z26" s="98"/>
      <c r="AB26" s="102" t="b">
        <f t="shared" si="18"/>
        <v>1</v>
      </c>
      <c r="AC26" s="152">
        <f t="shared" si="8"/>
        <v>0</v>
      </c>
      <c r="AF26" s="61"/>
      <c r="AH26" s="61"/>
      <c r="AI26" s="61"/>
      <c r="AJ26" s="98"/>
      <c r="AK26" s="98"/>
      <c r="AL26" s="98"/>
    </row>
    <row r="27" spans="1:38" ht="17.100000000000001" customHeight="1" x14ac:dyDescent="0.25">
      <c r="A27" s="9"/>
      <c r="B27" s="197">
        <v>1125</v>
      </c>
      <c r="C27" s="9"/>
      <c r="D27" s="196" t="s">
        <v>17</v>
      </c>
      <c r="E27" s="28"/>
      <c r="F27" s="24">
        <f>J27/(1-$N$4)</f>
        <v>325.55555555555554</v>
      </c>
      <c r="G27" s="25"/>
      <c r="H27" s="24">
        <f>F27*$N$4</f>
        <v>32.555555555555557</v>
      </c>
      <c r="I27" s="9"/>
      <c r="J27" s="24">
        <v>293</v>
      </c>
      <c r="K27" s="28"/>
      <c r="L27" s="24">
        <f t="shared" si="5"/>
        <v>1953.3333333333333</v>
      </c>
      <c r="M27" s="25"/>
      <c r="N27" s="24">
        <f t="shared" si="6"/>
        <v>1758</v>
      </c>
      <c r="O27" s="9"/>
      <c r="P27" s="54">
        <f t="shared" si="19"/>
        <v>297.46192893401013</v>
      </c>
      <c r="Q27" s="55"/>
      <c r="R27" s="56">
        <f t="shared" si="20"/>
        <v>4.4619289340101522</v>
      </c>
      <c r="S27" s="55"/>
      <c r="T27" s="54">
        <f t="shared" si="2"/>
        <v>293</v>
      </c>
      <c r="U27" s="55"/>
      <c r="V27" s="57">
        <f t="shared" si="3"/>
        <v>1784.7715736040609</v>
      </c>
      <c r="W27" s="55"/>
      <c r="X27" s="57">
        <f t="shared" si="4"/>
        <v>1758</v>
      </c>
      <c r="Z27" s="98" t="str">
        <f t="shared" si="7"/>
        <v>1125Gestão da Tecnologia da Informação (T)325,55555555555632,55555555555562931953,333333333331758</v>
      </c>
      <c r="AA27" s="101" t="s">
        <v>344</v>
      </c>
      <c r="AB27" s="102" t="b">
        <f t="shared" si="18"/>
        <v>1</v>
      </c>
      <c r="AC27" s="152">
        <f t="shared" si="8"/>
        <v>-8.6294416243654859E-2</v>
      </c>
      <c r="AF27" s="61"/>
      <c r="AH27" s="61"/>
      <c r="AI27" s="61"/>
      <c r="AJ27" s="98"/>
      <c r="AK27" s="98"/>
      <c r="AL27" s="98"/>
    </row>
    <row r="28" spans="1:38" ht="17.100000000000001" customHeight="1" x14ac:dyDescent="0.25">
      <c r="A28" s="1"/>
      <c r="B28" s="197">
        <v>1110</v>
      </c>
      <c r="C28" s="198"/>
      <c r="D28" s="140" t="s">
        <v>18</v>
      </c>
      <c r="E28" s="1"/>
      <c r="F28" s="24">
        <f>J28/(1-$N$4)</f>
        <v>325.55555555555554</v>
      </c>
      <c r="G28" s="25"/>
      <c r="H28" s="24">
        <f>F28*$N$4</f>
        <v>32.555555555555557</v>
      </c>
      <c r="I28" s="25"/>
      <c r="J28" s="24">
        <v>293</v>
      </c>
      <c r="K28" s="26"/>
      <c r="L28" s="24">
        <f t="shared" si="5"/>
        <v>1953.3333333333333</v>
      </c>
      <c r="M28" s="25"/>
      <c r="N28" s="24">
        <f t="shared" si="6"/>
        <v>1758</v>
      </c>
      <c r="O28" s="1"/>
      <c r="P28" s="54">
        <f t="shared" si="19"/>
        <v>297.46192893401013</v>
      </c>
      <c r="Q28" s="55"/>
      <c r="R28" s="56">
        <f t="shared" si="20"/>
        <v>4.4619289340101522</v>
      </c>
      <c r="S28" s="55"/>
      <c r="T28" s="54">
        <f t="shared" si="2"/>
        <v>293</v>
      </c>
      <c r="U28" s="55"/>
      <c r="V28" s="57">
        <f t="shared" si="3"/>
        <v>1784.7715736040609</v>
      </c>
      <c r="W28" s="55"/>
      <c r="X28" s="57">
        <f t="shared" si="4"/>
        <v>1758</v>
      </c>
      <c r="Z28" s="98" t="str">
        <f t="shared" si="7"/>
        <v>1110Gestão de Turismo (T)325,55555555555632,55555555555562931953,333333333331758</v>
      </c>
      <c r="AA28" s="101" t="s">
        <v>345</v>
      </c>
      <c r="AB28" s="102" t="b">
        <f t="shared" si="18"/>
        <v>1</v>
      </c>
      <c r="AC28" s="152">
        <f t="shared" si="8"/>
        <v>-8.6294416243654859E-2</v>
      </c>
      <c r="AF28" s="61"/>
      <c r="AH28" s="61"/>
      <c r="AI28" s="61"/>
      <c r="AJ28" s="98"/>
      <c r="AK28" s="98"/>
      <c r="AL28" s="98"/>
    </row>
    <row r="29" spans="1:38" ht="17.100000000000001" customHeight="1" x14ac:dyDescent="0.25">
      <c r="A29" s="1"/>
      <c r="B29" s="22">
        <v>1114</v>
      </c>
      <c r="C29" s="9"/>
      <c r="D29" s="64" t="s">
        <v>19</v>
      </c>
      <c r="E29" s="1"/>
      <c r="F29" s="24">
        <f>J29/(1-$N$4)</f>
        <v>325.55555555555554</v>
      </c>
      <c r="G29" s="25"/>
      <c r="H29" s="24">
        <f>F29*$N$4</f>
        <v>32.555555555555557</v>
      </c>
      <c r="I29" s="25"/>
      <c r="J29" s="24">
        <v>293</v>
      </c>
      <c r="K29" s="26"/>
      <c r="L29" s="24">
        <f t="shared" si="5"/>
        <v>1953.3333333333333</v>
      </c>
      <c r="M29" s="25"/>
      <c r="N29" s="24">
        <f t="shared" si="6"/>
        <v>1758</v>
      </c>
      <c r="O29" s="1"/>
      <c r="P29" s="54">
        <f t="shared" si="19"/>
        <v>297.46192893401013</v>
      </c>
      <c r="Q29" s="55"/>
      <c r="R29" s="56">
        <f t="shared" si="20"/>
        <v>4.4619289340101522</v>
      </c>
      <c r="S29" s="55"/>
      <c r="T29" s="54">
        <f t="shared" si="2"/>
        <v>293</v>
      </c>
      <c r="U29" s="55"/>
      <c r="V29" s="57">
        <f t="shared" si="3"/>
        <v>1784.7715736040609</v>
      </c>
      <c r="W29" s="55"/>
      <c r="X29" s="57">
        <f t="shared" si="4"/>
        <v>1758</v>
      </c>
      <c r="Z29" s="98" t="str">
        <f t="shared" si="7"/>
        <v>1114Gestão Financeira (T)325,55555555555632,55555555555562931953,333333333331758</v>
      </c>
      <c r="AA29" s="101" t="s">
        <v>346</v>
      </c>
      <c r="AB29" s="102" t="b">
        <f t="shared" si="18"/>
        <v>1</v>
      </c>
      <c r="AC29" s="152">
        <f t="shared" si="8"/>
        <v>-8.6294416243654859E-2</v>
      </c>
      <c r="AF29" s="61"/>
      <c r="AH29" s="61"/>
      <c r="AI29" s="61"/>
      <c r="AJ29" s="98"/>
      <c r="AK29" s="98"/>
      <c r="AL29" s="98"/>
    </row>
    <row r="30" spans="1:38" ht="17.100000000000001" customHeight="1" x14ac:dyDescent="0.25">
      <c r="A30" s="1"/>
      <c r="B30" s="22">
        <v>1132</v>
      </c>
      <c r="C30" s="9"/>
      <c r="D30" s="141" t="s">
        <v>94</v>
      </c>
      <c r="E30" s="1"/>
      <c r="F30" s="24" t="s">
        <v>82</v>
      </c>
      <c r="G30" s="25"/>
      <c r="H30" s="24"/>
      <c r="I30" s="25"/>
      <c r="J30" s="24"/>
      <c r="K30" s="26"/>
      <c r="L30" s="24"/>
      <c r="M30" s="25"/>
      <c r="N30" s="24"/>
      <c r="O30" s="1"/>
      <c r="P30" s="144">
        <f t="shared" si="19"/>
        <v>264.97461928934013</v>
      </c>
      <c r="Q30" s="145"/>
      <c r="R30" s="146">
        <f t="shared" si="20"/>
        <v>3.9746192893401018</v>
      </c>
      <c r="S30" s="145"/>
      <c r="T30" s="147">
        <v>261</v>
      </c>
      <c r="U30" s="145"/>
      <c r="V30" s="147">
        <f t="shared" si="3"/>
        <v>1589.8477157360408</v>
      </c>
      <c r="W30" s="145"/>
      <c r="X30" s="147">
        <f t="shared" si="4"/>
        <v>1566</v>
      </c>
      <c r="Z30" s="98"/>
      <c r="AB30" s="102" t="b">
        <f t="shared" si="18"/>
        <v>1</v>
      </c>
      <c r="AC30" s="152">
        <f t="shared" si="8"/>
        <v>0</v>
      </c>
      <c r="AF30" s="61"/>
      <c r="AH30" s="61"/>
      <c r="AI30" s="61"/>
      <c r="AJ30" s="98"/>
      <c r="AK30" s="98"/>
      <c r="AL30" s="98"/>
    </row>
    <row r="31" spans="1:38" ht="17.100000000000001" customHeight="1" x14ac:dyDescent="0.25">
      <c r="A31" s="1"/>
      <c r="B31" s="22">
        <v>1115</v>
      </c>
      <c r="C31" s="9"/>
      <c r="D31" s="64" t="s">
        <v>20</v>
      </c>
      <c r="E31" s="1"/>
      <c r="F31" s="24">
        <f>J31/(1-$N$4)</f>
        <v>325.55555555555554</v>
      </c>
      <c r="G31" s="25"/>
      <c r="H31" s="24">
        <f>F31*$N$4</f>
        <v>32.555555555555557</v>
      </c>
      <c r="I31" s="25"/>
      <c r="J31" s="24">
        <v>293</v>
      </c>
      <c r="K31" s="26"/>
      <c r="L31" s="24">
        <f t="shared" si="5"/>
        <v>1953.3333333333333</v>
      </c>
      <c r="M31" s="25"/>
      <c r="N31" s="24">
        <f t="shared" si="6"/>
        <v>1758</v>
      </c>
      <c r="O31" s="1"/>
      <c r="P31" s="54">
        <f t="shared" si="19"/>
        <v>297.46192893401013</v>
      </c>
      <c r="Q31" s="55"/>
      <c r="R31" s="56">
        <f t="shared" si="20"/>
        <v>4.4619289340101522</v>
      </c>
      <c r="S31" s="55"/>
      <c r="T31" s="54">
        <f t="shared" si="2"/>
        <v>293</v>
      </c>
      <c r="U31" s="55"/>
      <c r="V31" s="57">
        <f t="shared" si="3"/>
        <v>1784.7715736040609</v>
      </c>
      <c r="W31" s="55"/>
      <c r="X31" s="57">
        <f t="shared" si="4"/>
        <v>1758</v>
      </c>
      <c r="Z31" s="98" t="str">
        <f t="shared" si="7"/>
        <v>1115Gestão Pública (T)325,55555555555632,55555555555562931953,333333333331758</v>
      </c>
      <c r="AA31" s="101" t="s">
        <v>347</v>
      </c>
      <c r="AB31" s="102" t="b">
        <f t="shared" si="18"/>
        <v>1</v>
      </c>
      <c r="AC31" s="152">
        <f t="shared" si="8"/>
        <v>-8.6294416243654859E-2</v>
      </c>
      <c r="AF31" s="61"/>
      <c r="AH31" s="61"/>
      <c r="AI31" s="61"/>
      <c r="AJ31" s="98"/>
      <c r="AK31" s="98"/>
      <c r="AL31" s="98"/>
    </row>
    <row r="32" spans="1:38" ht="17.100000000000001" customHeight="1" x14ac:dyDescent="0.25">
      <c r="A32" s="1"/>
      <c r="B32" s="22">
        <v>1126</v>
      </c>
      <c r="C32" s="9"/>
      <c r="D32" s="64" t="s">
        <v>44</v>
      </c>
      <c r="E32" s="1"/>
      <c r="F32" s="24">
        <f>J32/(1-$N$4)</f>
        <v>325.55555555555554</v>
      </c>
      <c r="G32" s="25"/>
      <c r="H32" s="24">
        <f>F32*$N$4</f>
        <v>32.555555555555557</v>
      </c>
      <c r="I32" s="25"/>
      <c r="J32" s="24">
        <v>293</v>
      </c>
      <c r="K32" s="26"/>
      <c r="L32" s="24">
        <f t="shared" si="5"/>
        <v>1953.3333333333333</v>
      </c>
      <c r="M32" s="25"/>
      <c r="N32" s="24">
        <f t="shared" si="6"/>
        <v>1758</v>
      </c>
      <c r="O32" s="1"/>
      <c r="P32" s="54">
        <f t="shared" si="19"/>
        <v>297.46192893401013</v>
      </c>
      <c r="Q32" s="55"/>
      <c r="R32" s="56">
        <f t="shared" si="20"/>
        <v>4.4619289340101522</v>
      </c>
      <c r="S32" s="55"/>
      <c r="T32" s="54">
        <f t="shared" si="2"/>
        <v>293</v>
      </c>
      <c r="U32" s="55"/>
      <c r="V32" s="57">
        <f>P32*6</f>
        <v>1784.7715736040609</v>
      </c>
      <c r="W32" s="55"/>
      <c r="X32" s="57">
        <f>T32*6</f>
        <v>1758</v>
      </c>
      <c r="Z32" s="98" t="str">
        <f t="shared" si="7"/>
        <v>1126Jogos Digitais (T)325,55555555555632,55555555555562931953,333333333331758</v>
      </c>
      <c r="AA32" s="101" t="s">
        <v>348</v>
      </c>
      <c r="AB32" s="102" t="b">
        <f t="shared" si="18"/>
        <v>1</v>
      </c>
      <c r="AC32" s="152">
        <f t="shared" si="8"/>
        <v>-8.6294416243654859E-2</v>
      </c>
      <c r="AF32" s="61"/>
      <c r="AH32" s="61"/>
      <c r="AI32" s="61"/>
      <c r="AJ32" s="98"/>
      <c r="AK32" s="98"/>
      <c r="AL32" s="98"/>
    </row>
    <row r="33" spans="1:38" ht="17.100000000000001" customHeight="1" x14ac:dyDescent="0.25">
      <c r="A33" s="1"/>
      <c r="B33" s="197">
        <v>1122</v>
      </c>
      <c r="C33" s="198"/>
      <c r="D33" s="140" t="s">
        <v>21</v>
      </c>
      <c r="E33" s="1"/>
      <c r="F33" s="24">
        <f>J33/(1-$N$4)</f>
        <v>340</v>
      </c>
      <c r="G33" s="25"/>
      <c r="H33" s="24">
        <f>F33*$N$4</f>
        <v>34</v>
      </c>
      <c r="I33" s="25"/>
      <c r="J33" s="24">
        <v>306</v>
      </c>
      <c r="K33" s="26"/>
      <c r="L33" s="24">
        <f t="shared" si="5"/>
        <v>2040</v>
      </c>
      <c r="M33" s="25"/>
      <c r="N33" s="24">
        <f t="shared" si="6"/>
        <v>1836</v>
      </c>
      <c r="O33" s="1"/>
      <c r="P33" s="54">
        <f t="shared" si="19"/>
        <v>310.65989847715736</v>
      </c>
      <c r="Q33" s="55"/>
      <c r="R33" s="56">
        <f t="shared" si="20"/>
        <v>4.6598984771573599</v>
      </c>
      <c r="S33" s="55"/>
      <c r="T33" s="54">
        <f t="shared" si="2"/>
        <v>306</v>
      </c>
      <c r="U33" s="55"/>
      <c r="V33" s="57">
        <f t="shared" si="3"/>
        <v>1863.959390862944</v>
      </c>
      <c r="W33" s="55"/>
      <c r="X33" s="57">
        <f t="shared" si="4"/>
        <v>1836</v>
      </c>
      <c r="Z33" s="98" t="str">
        <f t="shared" si="7"/>
        <v>1122Letras - Língua Estrangeira (L)3403430620401836</v>
      </c>
      <c r="AA33" s="101" t="s">
        <v>349</v>
      </c>
      <c r="AB33" s="102" t="b">
        <f t="shared" si="18"/>
        <v>1</v>
      </c>
      <c r="AC33" s="152">
        <f t="shared" si="8"/>
        <v>-8.6294416243654859E-2</v>
      </c>
      <c r="AF33" s="61"/>
      <c r="AH33" s="61"/>
      <c r="AI33" s="61"/>
      <c r="AJ33" s="98"/>
      <c r="AK33" s="98"/>
      <c r="AL33" s="98"/>
    </row>
    <row r="34" spans="1:38" ht="17.100000000000001" customHeight="1" x14ac:dyDescent="0.25">
      <c r="A34" s="1"/>
      <c r="B34" s="197">
        <v>1121</v>
      </c>
      <c r="C34" s="198"/>
      <c r="D34" s="140" t="s">
        <v>22</v>
      </c>
      <c r="E34" s="1"/>
      <c r="F34" s="24">
        <f>J34/(1-$N$4)</f>
        <v>340</v>
      </c>
      <c r="G34" s="25"/>
      <c r="H34" s="24">
        <f>F34*$N$4</f>
        <v>34</v>
      </c>
      <c r="I34" s="25"/>
      <c r="J34" s="24">
        <v>306</v>
      </c>
      <c r="K34" s="26"/>
      <c r="L34" s="24">
        <f t="shared" si="5"/>
        <v>2040</v>
      </c>
      <c r="M34" s="25"/>
      <c r="N34" s="24">
        <f t="shared" si="6"/>
        <v>1836</v>
      </c>
      <c r="O34" s="1"/>
      <c r="P34" s="54">
        <f t="shared" si="19"/>
        <v>310.65989847715736</v>
      </c>
      <c r="Q34" s="55"/>
      <c r="R34" s="56">
        <f t="shared" si="20"/>
        <v>4.6598984771573599</v>
      </c>
      <c r="S34" s="55"/>
      <c r="T34" s="54">
        <f t="shared" si="2"/>
        <v>306</v>
      </c>
      <c r="U34" s="55"/>
      <c r="V34" s="57">
        <f t="shared" si="3"/>
        <v>1863.959390862944</v>
      </c>
      <c r="W34" s="55"/>
      <c r="X34" s="57">
        <f t="shared" si="4"/>
        <v>1836</v>
      </c>
      <c r="Z34" s="98" t="str">
        <f t="shared" si="7"/>
        <v>1121Letras - Língua Portuguesa (L)3403430620401836</v>
      </c>
      <c r="AA34" s="101" t="s">
        <v>350</v>
      </c>
      <c r="AB34" s="102" t="b">
        <f t="shared" si="18"/>
        <v>1</v>
      </c>
      <c r="AC34" s="152">
        <f t="shared" si="8"/>
        <v>-8.6294416243654859E-2</v>
      </c>
      <c r="AF34" s="61"/>
      <c r="AH34" s="61"/>
      <c r="AI34" s="61"/>
      <c r="AJ34" s="98"/>
      <c r="AK34" s="98"/>
      <c r="AL34" s="98"/>
    </row>
    <row r="35" spans="1:38" ht="17.100000000000001" customHeight="1" x14ac:dyDescent="0.25">
      <c r="A35" s="1"/>
      <c r="B35" s="22">
        <v>2009</v>
      </c>
      <c r="C35" s="9"/>
      <c r="D35" s="139" t="s">
        <v>78</v>
      </c>
      <c r="E35" s="1"/>
      <c r="F35" s="24" t="s">
        <v>82</v>
      </c>
      <c r="G35" s="25"/>
      <c r="H35" s="24"/>
      <c r="I35" s="25"/>
      <c r="J35" s="24"/>
      <c r="K35" s="26"/>
      <c r="L35" s="24"/>
      <c r="M35" s="25"/>
      <c r="N35" s="24"/>
      <c r="O35" s="1"/>
      <c r="P35" s="148">
        <f t="shared" si="19"/>
        <v>293.40101522842639</v>
      </c>
      <c r="Q35" s="149"/>
      <c r="R35" s="150">
        <f t="shared" si="20"/>
        <v>4.4010152284263953</v>
      </c>
      <c r="S35" s="149"/>
      <c r="T35" s="151">
        <v>289</v>
      </c>
      <c r="U35" s="149"/>
      <c r="V35" s="151">
        <f t="shared" ref="V35" si="31">P35*6</f>
        <v>1760.4060913705584</v>
      </c>
      <c r="W35" s="149"/>
      <c r="X35" s="151">
        <f t="shared" ref="X35" si="32">T35*6</f>
        <v>1734</v>
      </c>
      <c r="Z35" s="98"/>
      <c r="AB35" s="102" t="b">
        <f t="shared" si="18"/>
        <v>1</v>
      </c>
      <c r="AC35" s="152">
        <f t="shared" si="8"/>
        <v>0</v>
      </c>
      <c r="AF35" s="61"/>
      <c r="AH35" s="61"/>
      <c r="AI35" s="61"/>
      <c r="AJ35" s="98"/>
      <c r="AK35" s="98"/>
      <c r="AL35" s="98"/>
    </row>
    <row r="36" spans="1:38" ht="17.100000000000001" customHeight="1" x14ac:dyDescent="0.25">
      <c r="A36" s="1"/>
      <c r="B36" s="197">
        <v>1101</v>
      </c>
      <c r="C36" s="198"/>
      <c r="D36" s="140" t="s">
        <v>23</v>
      </c>
      <c r="E36" s="1"/>
      <c r="F36" s="24">
        <f>J36/(1-$N$4)</f>
        <v>340</v>
      </c>
      <c r="G36" s="25"/>
      <c r="H36" s="24">
        <f>F36*$N$4</f>
        <v>34</v>
      </c>
      <c r="I36" s="25"/>
      <c r="J36" s="24">
        <v>306</v>
      </c>
      <c r="K36" s="26"/>
      <c r="L36" s="24">
        <f t="shared" si="5"/>
        <v>2040</v>
      </c>
      <c r="M36" s="25"/>
      <c r="N36" s="24">
        <f t="shared" si="6"/>
        <v>1836</v>
      </c>
      <c r="O36" s="1"/>
      <c r="P36" s="54">
        <f t="shared" si="19"/>
        <v>310.65989847715736</v>
      </c>
      <c r="Q36" s="55"/>
      <c r="R36" s="56">
        <f t="shared" si="20"/>
        <v>4.6598984771573599</v>
      </c>
      <c r="S36" s="55"/>
      <c r="T36" s="54">
        <f t="shared" si="2"/>
        <v>306</v>
      </c>
      <c r="U36" s="55"/>
      <c r="V36" s="57">
        <f t="shared" si="3"/>
        <v>1863.959390862944</v>
      </c>
      <c r="W36" s="55"/>
      <c r="X36" s="57">
        <f t="shared" si="4"/>
        <v>1836</v>
      </c>
      <c r="Z36" s="98" t="str">
        <f t="shared" si="7"/>
        <v>1101Letras Português / Espanhol (L)3403430620401836</v>
      </c>
      <c r="AA36" s="101" t="s">
        <v>351</v>
      </c>
      <c r="AB36" s="102" t="b">
        <f t="shared" si="18"/>
        <v>1</v>
      </c>
      <c r="AC36" s="152">
        <f t="shared" si="8"/>
        <v>-8.6294416243654859E-2</v>
      </c>
      <c r="AF36" s="61"/>
      <c r="AH36" s="61"/>
      <c r="AI36" s="61"/>
      <c r="AJ36" s="98"/>
      <c r="AK36" s="98"/>
      <c r="AL36" s="98"/>
    </row>
    <row r="37" spans="1:38" ht="17.100000000000001" customHeight="1" x14ac:dyDescent="0.25">
      <c r="A37" s="1"/>
      <c r="B37" s="22">
        <v>2010</v>
      </c>
      <c r="C37" s="9"/>
      <c r="D37" s="139" t="s">
        <v>79</v>
      </c>
      <c r="E37" s="1"/>
      <c r="F37" s="24" t="s">
        <v>82</v>
      </c>
      <c r="G37" s="25"/>
      <c r="H37" s="24"/>
      <c r="I37" s="25"/>
      <c r="J37" s="24"/>
      <c r="K37" s="26"/>
      <c r="L37" s="24"/>
      <c r="M37" s="25"/>
      <c r="N37" s="24"/>
      <c r="O37" s="1"/>
      <c r="P37" s="148">
        <f t="shared" si="19"/>
        <v>293.40101522842639</v>
      </c>
      <c r="Q37" s="149"/>
      <c r="R37" s="150">
        <f t="shared" si="20"/>
        <v>4.4010152284263953</v>
      </c>
      <c r="S37" s="149"/>
      <c r="T37" s="151">
        <v>289</v>
      </c>
      <c r="U37" s="149"/>
      <c r="V37" s="151">
        <f t="shared" ref="V37" si="33">P37*6</f>
        <v>1760.4060913705584</v>
      </c>
      <c r="W37" s="149"/>
      <c r="X37" s="151">
        <f t="shared" ref="X37" si="34">T37*6</f>
        <v>1734</v>
      </c>
      <c r="Z37" s="98"/>
      <c r="AB37" s="102" t="b">
        <f t="shared" si="18"/>
        <v>1</v>
      </c>
      <c r="AC37" s="152">
        <f t="shared" si="8"/>
        <v>0</v>
      </c>
      <c r="AF37" s="61"/>
      <c r="AH37" s="61"/>
      <c r="AI37" s="61"/>
      <c r="AJ37" s="98"/>
      <c r="AK37" s="98"/>
      <c r="AL37" s="98"/>
    </row>
    <row r="38" spans="1:38" ht="17.100000000000001" customHeight="1" x14ac:dyDescent="0.25">
      <c r="A38" s="1"/>
      <c r="B38" s="22">
        <v>1106</v>
      </c>
      <c r="C38" s="9"/>
      <c r="D38" s="64" t="s">
        <v>24</v>
      </c>
      <c r="E38" s="1"/>
      <c r="F38" s="24">
        <f>J38/(1-$N$4)</f>
        <v>325.55555555555554</v>
      </c>
      <c r="G38" s="25"/>
      <c r="H38" s="24">
        <f>F38*$N$4</f>
        <v>32.555555555555557</v>
      </c>
      <c r="I38" s="25"/>
      <c r="J38" s="24">
        <v>293</v>
      </c>
      <c r="K38" s="26"/>
      <c r="L38" s="24">
        <f t="shared" si="5"/>
        <v>1953.3333333333333</v>
      </c>
      <c r="M38" s="25"/>
      <c r="N38" s="24">
        <f t="shared" si="6"/>
        <v>1758</v>
      </c>
      <c r="O38" s="1"/>
      <c r="P38" s="54">
        <f t="shared" si="19"/>
        <v>297.46192893401013</v>
      </c>
      <c r="Q38" s="55"/>
      <c r="R38" s="56">
        <f t="shared" si="20"/>
        <v>4.4619289340101522</v>
      </c>
      <c r="S38" s="55"/>
      <c r="T38" s="54">
        <f t="shared" si="2"/>
        <v>293</v>
      </c>
      <c r="U38" s="55"/>
      <c r="V38" s="57">
        <f t="shared" si="3"/>
        <v>1784.7715736040609</v>
      </c>
      <c r="W38" s="55"/>
      <c r="X38" s="57">
        <f t="shared" si="4"/>
        <v>1758</v>
      </c>
      <c r="Z38" s="98" t="str">
        <f t="shared" si="7"/>
        <v>1106Logística (T)325,55555555555632,55555555555562931953,333333333331758</v>
      </c>
      <c r="AA38" s="101" t="s">
        <v>352</v>
      </c>
      <c r="AB38" s="102" t="b">
        <f t="shared" si="18"/>
        <v>1</v>
      </c>
      <c r="AC38" s="152">
        <f t="shared" si="8"/>
        <v>-8.6294416243654859E-2</v>
      </c>
      <c r="AF38" s="61"/>
      <c r="AH38" s="61"/>
      <c r="AI38" s="61"/>
      <c r="AJ38" s="98"/>
      <c r="AK38" s="98"/>
      <c r="AL38" s="98"/>
    </row>
    <row r="39" spans="1:38" ht="17.100000000000001" customHeight="1" x14ac:dyDescent="0.25">
      <c r="A39" s="1"/>
      <c r="B39" s="22">
        <v>1131</v>
      </c>
      <c r="C39" s="9"/>
      <c r="D39" s="64" t="s">
        <v>25</v>
      </c>
      <c r="E39" s="1"/>
      <c r="F39" s="24">
        <f>J39/(1-$N$4)</f>
        <v>325.55555555555554</v>
      </c>
      <c r="G39" s="25"/>
      <c r="H39" s="24">
        <f>F39*$N$4</f>
        <v>32.555555555555557</v>
      </c>
      <c r="I39" s="25"/>
      <c r="J39" s="24">
        <v>293</v>
      </c>
      <c r="K39" s="26"/>
      <c r="L39" s="24">
        <f t="shared" si="5"/>
        <v>1953.3333333333333</v>
      </c>
      <c r="M39" s="25"/>
      <c r="N39" s="24">
        <f t="shared" si="6"/>
        <v>1758</v>
      </c>
      <c r="O39" s="1"/>
      <c r="P39" s="54">
        <f t="shared" si="19"/>
        <v>297.46192893401013</v>
      </c>
      <c r="Q39" s="55"/>
      <c r="R39" s="56">
        <f t="shared" si="20"/>
        <v>4.4619289340101522</v>
      </c>
      <c r="S39" s="55"/>
      <c r="T39" s="54">
        <f t="shared" si="2"/>
        <v>293</v>
      </c>
      <c r="U39" s="55"/>
      <c r="V39" s="57">
        <f t="shared" si="3"/>
        <v>1784.7715736040609</v>
      </c>
      <c r="W39" s="55"/>
      <c r="X39" s="57">
        <f t="shared" si="4"/>
        <v>1758</v>
      </c>
      <c r="Z39" s="98" t="str">
        <f t="shared" si="7"/>
        <v>1131Marketing (T)325,55555555555632,55555555555562931953,333333333331758</v>
      </c>
      <c r="AA39" s="101" t="s">
        <v>353</v>
      </c>
      <c r="AB39" s="102" t="b">
        <f t="shared" si="18"/>
        <v>0</v>
      </c>
      <c r="AC39" s="152">
        <f t="shared" si="8"/>
        <v>-8.6294416243654859E-2</v>
      </c>
      <c r="AF39" s="61"/>
      <c r="AH39" s="61"/>
      <c r="AI39" s="61"/>
      <c r="AJ39" s="98"/>
      <c r="AK39" s="98"/>
      <c r="AL39" s="98"/>
    </row>
    <row r="40" spans="1:38" ht="17.100000000000001" customHeight="1" x14ac:dyDescent="0.25">
      <c r="A40" s="1"/>
      <c r="B40" s="216">
        <v>1104</v>
      </c>
      <c r="C40" s="9"/>
      <c r="D40" s="199" t="s">
        <v>161</v>
      </c>
      <c r="E40" s="1"/>
      <c r="F40" s="225">
        <f>J40/(1-$N$4)</f>
        <v>293.33333333333331</v>
      </c>
      <c r="G40" s="25"/>
      <c r="H40" s="225">
        <f>F40*$N$4</f>
        <v>29.333333333333332</v>
      </c>
      <c r="I40" s="25"/>
      <c r="J40" s="225">
        <v>264</v>
      </c>
      <c r="K40" s="26"/>
      <c r="L40" s="225">
        <f t="shared" si="5"/>
        <v>1760</v>
      </c>
      <c r="M40" s="25"/>
      <c r="N40" s="225">
        <f t="shared" si="6"/>
        <v>1584</v>
      </c>
      <c r="O40" s="1"/>
      <c r="P40" s="200">
        <f t="shared" si="19"/>
        <v>268.02030456852793</v>
      </c>
      <c r="Q40" s="201"/>
      <c r="R40" s="202">
        <f t="shared" si="20"/>
        <v>4.0203045685279193</v>
      </c>
      <c r="S40" s="201"/>
      <c r="T40" s="203">
        <f t="shared" si="2"/>
        <v>264</v>
      </c>
      <c r="U40" s="201"/>
      <c r="V40" s="203">
        <f t="shared" ref="V40:V41" si="35">P40*6</f>
        <v>1608.1218274111675</v>
      </c>
      <c r="W40" s="201"/>
      <c r="X40" s="203">
        <f t="shared" ref="X40:X41" si="36">T40*6</f>
        <v>1584</v>
      </c>
      <c r="Z40" s="98" t="str">
        <f t="shared" si="7"/>
        <v>1104Marketing (T) - currículo 6 (online)293,33333333333329,333333333333326417601584</v>
      </c>
      <c r="AA40" s="7" t="s">
        <v>354</v>
      </c>
      <c r="AB40" s="102" t="b">
        <f t="shared" si="18"/>
        <v>0</v>
      </c>
      <c r="AC40" s="152">
        <f t="shared" si="8"/>
        <v>-8.6294416243654748E-2</v>
      </c>
      <c r="AF40" s="61"/>
      <c r="AH40" s="61"/>
      <c r="AI40" s="61"/>
      <c r="AJ40" s="98"/>
      <c r="AK40" s="98"/>
      <c r="AL40" s="98"/>
    </row>
    <row r="41" spans="1:38" ht="17.100000000000001" customHeight="1" x14ac:dyDescent="0.25">
      <c r="A41" s="1"/>
      <c r="B41" s="216">
        <v>1104</v>
      </c>
      <c r="C41" s="9"/>
      <c r="D41" s="199" t="s">
        <v>95</v>
      </c>
      <c r="E41" s="1"/>
      <c r="F41" s="225" t="s">
        <v>82</v>
      </c>
      <c r="G41" s="25"/>
      <c r="H41" s="225"/>
      <c r="I41" s="25"/>
      <c r="J41" s="225"/>
      <c r="K41" s="26"/>
      <c r="L41" s="225"/>
      <c r="M41" s="25"/>
      <c r="N41" s="225"/>
      <c r="O41" s="1"/>
      <c r="P41" s="248">
        <f t="shared" ref="P41" si="37">T41/(1-$X$4)</f>
        <v>241.62436548223351</v>
      </c>
      <c r="Q41" s="249"/>
      <c r="R41" s="250">
        <f t="shared" ref="R41" si="38">P41*$X$4</f>
        <v>3.6243654822335025</v>
      </c>
      <c r="S41" s="249"/>
      <c r="T41" s="251">
        <f>ROUND((IFERROR(T30*('Reaj 2016 - Região ABC e GRU'!T41/'Reaj 2016 - Região ABC e GRU'!T42),"")),0)</f>
        <v>238</v>
      </c>
      <c r="U41" s="201"/>
      <c r="V41" s="203">
        <f t="shared" si="35"/>
        <v>1449.746192893401</v>
      </c>
      <c r="W41" s="201"/>
      <c r="X41" s="203">
        <f t="shared" si="36"/>
        <v>1428</v>
      </c>
      <c r="Z41" s="98"/>
      <c r="AB41" s="102" t="b">
        <f t="shared" ref="AB41" si="39">Z41=AA41</f>
        <v>1</v>
      </c>
      <c r="AC41" s="152">
        <f t="shared" ref="AC41" si="40">IFERROR(P41/F41-1,0)</f>
        <v>0</v>
      </c>
      <c r="AF41" s="61"/>
      <c r="AH41" s="61"/>
      <c r="AI41" s="61"/>
      <c r="AJ41" s="98"/>
      <c r="AK41" s="98"/>
      <c r="AL41" s="98"/>
    </row>
    <row r="42" spans="1:38" ht="17.100000000000001" customHeight="1" x14ac:dyDescent="0.25">
      <c r="A42" s="1"/>
      <c r="B42" s="197">
        <v>1111</v>
      </c>
      <c r="C42" s="198"/>
      <c r="D42" s="140" t="s">
        <v>40</v>
      </c>
      <c r="E42" s="1"/>
      <c r="F42" s="24">
        <f>J42/(1-$N$4)</f>
        <v>340</v>
      </c>
      <c r="G42" s="25"/>
      <c r="H42" s="24">
        <f>F42*$N$4</f>
        <v>34</v>
      </c>
      <c r="I42" s="25"/>
      <c r="J42" s="24">
        <v>306</v>
      </c>
      <c r="K42" s="26"/>
      <c r="L42" s="24">
        <f t="shared" si="5"/>
        <v>2040</v>
      </c>
      <c r="M42" s="25"/>
      <c r="N42" s="24">
        <f t="shared" si="6"/>
        <v>1836</v>
      </c>
      <c r="O42" s="1"/>
      <c r="P42" s="54">
        <f t="shared" si="19"/>
        <v>310.65989847715736</v>
      </c>
      <c r="Q42" s="55"/>
      <c r="R42" s="56">
        <f t="shared" si="20"/>
        <v>4.6598984771573599</v>
      </c>
      <c r="S42" s="55"/>
      <c r="T42" s="54">
        <f t="shared" si="2"/>
        <v>306</v>
      </c>
      <c r="U42" s="55"/>
      <c r="V42" s="57">
        <f>P42*6</f>
        <v>1863.959390862944</v>
      </c>
      <c r="W42" s="55"/>
      <c r="X42" s="57">
        <f>T42*6</f>
        <v>1836</v>
      </c>
      <c r="Z42" s="98" t="str">
        <f t="shared" si="7"/>
        <v>1111Matemática (L)3403430620401836</v>
      </c>
      <c r="AA42" s="101" t="s">
        <v>355</v>
      </c>
      <c r="AB42" s="102" t="b">
        <f t="shared" si="18"/>
        <v>1</v>
      </c>
      <c r="AC42" s="152">
        <f t="shared" si="8"/>
        <v>-8.6294416243654859E-2</v>
      </c>
      <c r="AF42" s="61"/>
      <c r="AH42" s="61"/>
      <c r="AI42" s="61"/>
      <c r="AJ42" s="98"/>
      <c r="AK42" s="98"/>
      <c r="AL42" s="98"/>
    </row>
    <row r="43" spans="1:38" ht="17.100000000000001" customHeight="1" x14ac:dyDescent="0.25">
      <c r="A43" s="1"/>
      <c r="B43" s="22">
        <v>2006</v>
      </c>
      <c r="C43" s="9"/>
      <c r="D43" s="139" t="s">
        <v>80</v>
      </c>
      <c r="E43" s="1"/>
      <c r="F43" s="24" t="s">
        <v>82</v>
      </c>
      <c r="G43" s="25"/>
      <c r="H43" s="24"/>
      <c r="I43" s="25"/>
      <c r="J43" s="24"/>
      <c r="K43" s="26"/>
      <c r="L43" s="24"/>
      <c r="M43" s="25"/>
      <c r="N43" s="24"/>
      <c r="O43" s="1"/>
      <c r="P43" s="148">
        <f t="shared" si="19"/>
        <v>293.40101522842639</v>
      </c>
      <c r="Q43" s="149"/>
      <c r="R43" s="150">
        <f t="shared" si="20"/>
        <v>4.4010152284263953</v>
      </c>
      <c r="S43" s="149"/>
      <c r="T43" s="151">
        <v>289</v>
      </c>
      <c r="U43" s="149"/>
      <c r="V43" s="151">
        <f t="shared" ref="V43" si="41">P43*6</f>
        <v>1760.4060913705584</v>
      </c>
      <c r="W43" s="149"/>
      <c r="X43" s="151">
        <f t="shared" ref="X43" si="42">T43*6</f>
        <v>1734</v>
      </c>
      <c r="Z43" s="98"/>
      <c r="AB43" s="102" t="b">
        <f t="shared" si="18"/>
        <v>1</v>
      </c>
      <c r="AC43" s="152">
        <f t="shared" si="8"/>
        <v>0</v>
      </c>
      <c r="AF43" s="61"/>
      <c r="AH43" s="61"/>
      <c r="AI43" s="61"/>
      <c r="AJ43" s="98"/>
      <c r="AK43" s="98"/>
      <c r="AL43" s="98"/>
    </row>
    <row r="44" spans="1:38" x14ac:dyDescent="0.25">
      <c r="A44" s="1"/>
      <c r="B44" s="22">
        <v>1102</v>
      </c>
      <c r="C44" s="9"/>
      <c r="D44" s="64" t="s">
        <v>26</v>
      </c>
      <c r="E44" s="1"/>
      <c r="F44" s="24">
        <f>J44/(1-$N$4)</f>
        <v>340</v>
      </c>
      <c r="G44" s="25"/>
      <c r="H44" s="24">
        <f>F44*$N$4</f>
        <v>34</v>
      </c>
      <c r="I44" s="25"/>
      <c r="J44" s="24">
        <v>306</v>
      </c>
      <c r="K44" s="26"/>
      <c r="L44" s="24">
        <f t="shared" si="5"/>
        <v>2040</v>
      </c>
      <c r="M44" s="25"/>
      <c r="N44" s="24">
        <f t="shared" si="6"/>
        <v>1836</v>
      </c>
      <c r="O44" s="1"/>
      <c r="P44" s="54">
        <f t="shared" si="19"/>
        <v>310.65989847715736</v>
      </c>
      <c r="Q44" s="55"/>
      <c r="R44" s="56">
        <f t="shared" si="20"/>
        <v>4.6598984771573599</v>
      </c>
      <c r="S44" s="55"/>
      <c r="T44" s="54">
        <f t="shared" si="2"/>
        <v>306</v>
      </c>
      <c r="U44" s="55"/>
      <c r="V44" s="57">
        <f t="shared" si="3"/>
        <v>1863.959390862944</v>
      </c>
      <c r="W44" s="55"/>
      <c r="X44" s="57">
        <f t="shared" si="4"/>
        <v>1836</v>
      </c>
      <c r="Z44" s="98" t="str">
        <f t="shared" si="7"/>
        <v>1102Pedagogia (L) - Docência na Ed Infantil e nas Séries Iniciais do EF3403430620401836</v>
      </c>
      <c r="AA44" s="101" t="s">
        <v>356</v>
      </c>
      <c r="AB44" s="102" t="b">
        <f t="shared" si="18"/>
        <v>1</v>
      </c>
      <c r="AC44" s="152">
        <f t="shared" si="8"/>
        <v>-8.6294416243654859E-2</v>
      </c>
      <c r="AF44" s="61"/>
      <c r="AH44" s="61"/>
      <c r="AI44" s="61"/>
      <c r="AJ44" s="98"/>
      <c r="AK44" s="98"/>
      <c r="AL44" s="98"/>
    </row>
    <row r="45" spans="1:38" ht="17.100000000000001" customHeight="1" x14ac:dyDescent="0.25">
      <c r="A45" s="1"/>
      <c r="B45" s="22">
        <v>2005</v>
      </c>
      <c r="C45" s="9"/>
      <c r="D45" s="139" t="s">
        <v>81</v>
      </c>
      <c r="E45" s="1"/>
      <c r="F45" s="24" t="s">
        <v>82</v>
      </c>
      <c r="G45" s="25"/>
      <c r="H45" s="24"/>
      <c r="I45" s="25"/>
      <c r="J45" s="24"/>
      <c r="K45" s="26"/>
      <c r="L45" s="24"/>
      <c r="M45" s="25"/>
      <c r="N45" s="24"/>
      <c r="O45" s="1"/>
      <c r="P45" s="148">
        <f t="shared" si="19"/>
        <v>293.40101522842639</v>
      </c>
      <c r="Q45" s="149"/>
      <c r="R45" s="150">
        <f t="shared" si="20"/>
        <v>4.4010152284263953</v>
      </c>
      <c r="S45" s="149"/>
      <c r="T45" s="151">
        <v>289</v>
      </c>
      <c r="U45" s="149"/>
      <c r="V45" s="151">
        <f t="shared" ref="V45" si="43">P45*6</f>
        <v>1760.4060913705584</v>
      </c>
      <c r="W45" s="149"/>
      <c r="X45" s="151">
        <f t="shared" ref="X45" si="44">T45*6</f>
        <v>1734</v>
      </c>
      <c r="Z45" s="98"/>
      <c r="AB45" s="102" t="b">
        <f t="shared" si="18"/>
        <v>1</v>
      </c>
      <c r="AC45" s="152">
        <f t="shared" si="8"/>
        <v>0</v>
      </c>
      <c r="AF45" s="61"/>
      <c r="AH45" s="61"/>
      <c r="AI45" s="61"/>
      <c r="AJ45" s="98"/>
      <c r="AK45" s="98"/>
      <c r="AL45" s="98"/>
    </row>
    <row r="46" spans="1:38" ht="30" x14ac:dyDescent="0.25">
      <c r="A46" s="1"/>
      <c r="B46" s="22">
        <v>1108</v>
      </c>
      <c r="C46" s="9"/>
      <c r="D46" s="64" t="s">
        <v>35</v>
      </c>
      <c r="E46" s="1"/>
      <c r="F46" s="24">
        <f>J46/(1-$N$4)</f>
        <v>325.55555555555554</v>
      </c>
      <c r="G46" s="25"/>
      <c r="H46" s="24">
        <f>F46*$N$4</f>
        <v>32.555555555555557</v>
      </c>
      <c r="I46" s="25"/>
      <c r="J46" s="24">
        <v>293</v>
      </c>
      <c r="K46" s="26"/>
      <c r="L46" s="24">
        <f t="shared" si="5"/>
        <v>1953.3333333333333</v>
      </c>
      <c r="M46" s="25"/>
      <c r="N46" s="24">
        <f t="shared" si="6"/>
        <v>1758</v>
      </c>
      <c r="O46" s="1"/>
      <c r="P46" s="54">
        <f t="shared" si="19"/>
        <v>297.46192893401013</v>
      </c>
      <c r="Q46" s="55"/>
      <c r="R46" s="56">
        <f t="shared" si="20"/>
        <v>4.4619289340101522</v>
      </c>
      <c r="S46" s="55"/>
      <c r="T46" s="54">
        <f t="shared" si="2"/>
        <v>293</v>
      </c>
      <c r="U46" s="55"/>
      <c r="V46" s="57">
        <f t="shared" si="3"/>
        <v>1784.7715736040609</v>
      </c>
      <c r="W46" s="55"/>
      <c r="X46" s="57">
        <f t="shared" si="4"/>
        <v>1758</v>
      </c>
      <c r="Z46" s="98" t="str">
        <f t="shared" si="7"/>
        <v>1108Processos Gerenciais - Gestão de Pequenas e Médias Empresas (T)325,55555555555632,55555555555562931953,333333333331758</v>
      </c>
      <c r="AA46" s="101" t="s">
        <v>357</v>
      </c>
      <c r="AB46" s="102" t="b">
        <f t="shared" si="18"/>
        <v>1</v>
      </c>
      <c r="AC46" s="152">
        <f t="shared" si="8"/>
        <v>-8.6294416243654859E-2</v>
      </c>
      <c r="AF46" s="61"/>
      <c r="AH46" s="61"/>
      <c r="AI46" s="61"/>
      <c r="AJ46" s="98"/>
      <c r="AK46" s="98"/>
      <c r="AL46" s="98"/>
    </row>
    <row r="47" spans="1:38" ht="17.100000000000001" customHeight="1" x14ac:dyDescent="0.25">
      <c r="A47" s="1"/>
      <c r="B47" s="179">
        <v>1127</v>
      </c>
      <c r="C47" s="9"/>
      <c r="D47" s="178" t="s">
        <v>45</v>
      </c>
      <c r="E47" s="1"/>
      <c r="F47" s="24">
        <f>J47/(1-$N$4)</f>
        <v>325.55555555555554</v>
      </c>
      <c r="G47" s="25"/>
      <c r="H47" s="24">
        <f>F47*$N$4</f>
        <v>32.555555555555557</v>
      </c>
      <c r="I47" s="25"/>
      <c r="J47" s="24">
        <v>293</v>
      </c>
      <c r="K47" s="26"/>
      <c r="L47" s="24">
        <f t="shared" si="5"/>
        <v>1953.3333333333333</v>
      </c>
      <c r="M47" s="25"/>
      <c r="N47" s="24">
        <f t="shared" si="6"/>
        <v>1758</v>
      </c>
      <c r="O47" s="1"/>
      <c r="P47" s="54">
        <f t="shared" si="19"/>
        <v>297.46192893401013</v>
      </c>
      <c r="Q47" s="55"/>
      <c r="R47" s="56">
        <f t="shared" si="20"/>
        <v>4.4619289340101522</v>
      </c>
      <c r="S47" s="55"/>
      <c r="T47" s="54">
        <f t="shared" si="2"/>
        <v>293</v>
      </c>
      <c r="U47" s="55"/>
      <c r="V47" s="57">
        <f t="shared" si="3"/>
        <v>1784.7715736040609</v>
      </c>
      <c r="W47" s="55"/>
      <c r="X47" s="57">
        <f t="shared" si="4"/>
        <v>1758</v>
      </c>
      <c r="Z47" s="98" t="str">
        <f t="shared" si="7"/>
        <v>1127Segurança Pública (T)325,55555555555632,55555555555562931953,333333333331758</v>
      </c>
      <c r="AA47" s="101" t="s">
        <v>358</v>
      </c>
      <c r="AB47" s="102" t="b">
        <f t="shared" si="18"/>
        <v>1</v>
      </c>
      <c r="AC47" s="152">
        <f t="shared" si="8"/>
        <v>-8.6294416243654859E-2</v>
      </c>
      <c r="AF47" s="61"/>
      <c r="AH47" s="61"/>
      <c r="AI47" s="61"/>
      <c r="AJ47" s="98"/>
      <c r="AK47" s="98"/>
      <c r="AL47" s="98"/>
    </row>
    <row r="48" spans="1:38" ht="17.100000000000001" customHeight="1" x14ac:dyDescent="0.25">
      <c r="A48" s="1"/>
      <c r="B48" s="99">
        <v>1127</v>
      </c>
      <c r="C48" s="100"/>
      <c r="D48" s="141" t="s">
        <v>103</v>
      </c>
      <c r="E48" s="1"/>
      <c r="F48" s="24" t="s">
        <v>82</v>
      </c>
      <c r="G48" s="25"/>
      <c r="H48" s="24"/>
      <c r="I48" s="25"/>
      <c r="J48" s="24"/>
      <c r="K48" s="26"/>
      <c r="L48" s="24"/>
      <c r="M48" s="25"/>
      <c r="N48" s="24"/>
      <c r="O48" s="1"/>
      <c r="P48" s="144">
        <f t="shared" si="19"/>
        <v>264.97461928934013</v>
      </c>
      <c r="Q48" s="145"/>
      <c r="R48" s="146">
        <f t="shared" si="20"/>
        <v>3.9746192893401018</v>
      </c>
      <c r="S48" s="145"/>
      <c r="T48" s="147">
        <v>261</v>
      </c>
      <c r="U48" s="145"/>
      <c r="V48" s="147">
        <f t="shared" si="3"/>
        <v>1589.8477157360408</v>
      </c>
      <c r="W48" s="145"/>
      <c r="X48" s="147">
        <f t="shared" si="4"/>
        <v>1566</v>
      </c>
      <c r="Z48" s="98"/>
      <c r="AB48" s="102" t="b">
        <f t="shared" si="18"/>
        <v>1</v>
      </c>
      <c r="AC48" s="152">
        <f t="shared" si="8"/>
        <v>0</v>
      </c>
      <c r="AF48" s="61"/>
      <c r="AH48" s="61"/>
      <c r="AI48" s="61"/>
      <c r="AJ48" s="98"/>
      <c r="AK48" s="98"/>
      <c r="AL48" s="98"/>
    </row>
    <row r="49" spans="1:38" ht="17.100000000000001" customHeight="1" x14ac:dyDescent="0.25">
      <c r="A49" s="1"/>
      <c r="B49" s="197">
        <v>1123</v>
      </c>
      <c r="C49" s="198"/>
      <c r="D49" s="140" t="s">
        <v>28</v>
      </c>
      <c r="E49" s="1"/>
      <c r="F49" s="24">
        <f>J49/(1-$N$4)</f>
        <v>376.66666666666669</v>
      </c>
      <c r="G49" s="25"/>
      <c r="H49" s="24">
        <f>F49*$N$4</f>
        <v>37.666666666666671</v>
      </c>
      <c r="I49" s="25"/>
      <c r="J49" s="24">
        <v>339</v>
      </c>
      <c r="K49" s="26"/>
      <c r="L49" s="24">
        <f t="shared" si="5"/>
        <v>2260</v>
      </c>
      <c r="M49" s="25"/>
      <c r="N49" s="24">
        <f t="shared" si="6"/>
        <v>2034</v>
      </c>
      <c r="O49" s="1"/>
      <c r="P49" s="54">
        <f t="shared" si="19"/>
        <v>344.16243654822335</v>
      </c>
      <c r="Q49" s="55"/>
      <c r="R49" s="56">
        <f t="shared" si="20"/>
        <v>5.1624365482233499</v>
      </c>
      <c r="S49" s="55"/>
      <c r="T49" s="54">
        <f t="shared" si="2"/>
        <v>339</v>
      </c>
      <c r="U49" s="55"/>
      <c r="V49" s="57">
        <f t="shared" si="3"/>
        <v>2064.9746192893399</v>
      </c>
      <c r="W49" s="55"/>
      <c r="X49" s="57">
        <f t="shared" si="4"/>
        <v>2034</v>
      </c>
      <c r="Z49" s="98" t="str">
        <f t="shared" si="7"/>
        <v>1123Sistemas de Informação (B)376,66666666666737,666666666666733922602034</v>
      </c>
      <c r="AA49" s="101" t="s">
        <v>359</v>
      </c>
      <c r="AB49" s="102" t="b">
        <f t="shared" si="18"/>
        <v>1</v>
      </c>
      <c r="AC49" s="152">
        <f t="shared" si="8"/>
        <v>-8.6294416243654859E-2</v>
      </c>
      <c r="AF49" s="61"/>
      <c r="AH49" s="61"/>
      <c r="AI49" s="61"/>
      <c r="AJ49" s="98"/>
      <c r="AK49" s="98"/>
      <c r="AL49" s="98"/>
    </row>
    <row r="50" spans="1:38" ht="17.100000000000001" customHeight="1" x14ac:dyDescent="0.25">
      <c r="A50" s="1"/>
      <c r="B50" s="22">
        <v>1103</v>
      </c>
      <c r="C50" s="9"/>
      <c r="D50" s="64" t="s">
        <v>29</v>
      </c>
      <c r="E50" s="1"/>
      <c r="F50" s="24">
        <f>J50/(1-$N$4)</f>
        <v>376.66666666666669</v>
      </c>
      <c r="G50" s="25"/>
      <c r="H50" s="24">
        <f>F50*$N$4</f>
        <v>37.666666666666671</v>
      </c>
      <c r="I50" s="25"/>
      <c r="J50" s="24">
        <v>339</v>
      </c>
      <c r="K50" s="26"/>
      <c r="L50" s="24">
        <f t="shared" si="5"/>
        <v>2260</v>
      </c>
      <c r="M50" s="25"/>
      <c r="N50" s="24">
        <f t="shared" si="6"/>
        <v>2034</v>
      </c>
      <c r="O50" s="1"/>
      <c r="P50" s="54">
        <f t="shared" si="19"/>
        <v>344.16243654822335</v>
      </c>
      <c r="Q50" s="55"/>
      <c r="R50" s="56">
        <f t="shared" si="20"/>
        <v>5.1624365482233499</v>
      </c>
      <c r="S50" s="55"/>
      <c r="T50" s="54">
        <f t="shared" si="2"/>
        <v>339</v>
      </c>
      <c r="U50" s="55"/>
      <c r="V50" s="57">
        <f t="shared" si="3"/>
        <v>2064.9746192893399</v>
      </c>
      <c r="W50" s="55"/>
      <c r="X50" s="57">
        <f t="shared" si="4"/>
        <v>2034</v>
      </c>
      <c r="Z50" s="98" t="str">
        <f t="shared" si="7"/>
        <v>1103Teologia (B)376,66666666666737,666666666666733922602034</v>
      </c>
      <c r="AA50" s="101" t="s">
        <v>360</v>
      </c>
      <c r="AB50" s="102" t="b">
        <f t="shared" si="18"/>
        <v>1</v>
      </c>
      <c r="AC50" s="152">
        <f t="shared" si="8"/>
        <v>-8.6294416243654859E-2</v>
      </c>
      <c r="AF50" s="61"/>
      <c r="AH50" s="61"/>
      <c r="AI50" s="61"/>
      <c r="AJ50" s="98"/>
      <c r="AK50" s="98"/>
      <c r="AL50" s="98"/>
    </row>
    <row r="51" spans="1:38" ht="17.100000000000001" customHeight="1" x14ac:dyDescent="0.25">
      <c r="A51" s="1"/>
      <c r="B51" s="22">
        <v>1163</v>
      </c>
      <c r="C51" s="9"/>
      <c r="D51" s="64" t="s">
        <v>30</v>
      </c>
      <c r="E51" s="1"/>
      <c r="F51" s="24">
        <f>J51/(1-$N$4)</f>
        <v>322.22222222222223</v>
      </c>
      <c r="G51" s="25"/>
      <c r="H51" s="24">
        <f>F51*$N$4</f>
        <v>32.222222222222221</v>
      </c>
      <c r="I51" s="25"/>
      <c r="J51" s="24">
        <v>290</v>
      </c>
      <c r="K51" s="26"/>
      <c r="L51" s="24">
        <f t="shared" si="5"/>
        <v>1933.3333333333335</v>
      </c>
      <c r="M51" s="25"/>
      <c r="N51" s="24">
        <f t="shared" si="6"/>
        <v>1740</v>
      </c>
      <c r="O51" s="1"/>
      <c r="P51" s="54">
        <f t="shared" si="19"/>
        <v>294.41624365482232</v>
      </c>
      <c r="Q51" s="55"/>
      <c r="R51" s="56">
        <f t="shared" si="20"/>
        <v>4.4162436548223347</v>
      </c>
      <c r="S51" s="55"/>
      <c r="T51" s="54">
        <f t="shared" si="2"/>
        <v>290</v>
      </c>
      <c r="U51" s="55"/>
      <c r="V51" s="57">
        <f t="shared" si="3"/>
        <v>1766.4974619289339</v>
      </c>
      <c r="W51" s="55"/>
      <c r="X51" s="57">
        <f t="shared" si="4"/>
        <v>1740</v>
      </c>
      <c r="Z51" s="98" t="str">
        <f t="shared" si="7"/>
        <v>1163Teologia (I)322,22222222222232,22222222222222901933,333333333331740</v>
      </c>
      <c r="AA51" s="101" t="s">
        <v>361</v>
      </c>
      <c r="AB51" s="102" t="b">
        <f t="shared" si="18"/>
        <v>1</v>
      </c>
      <c r="AC51" s="152">
        <f t="shared" si="8"/>
        <v>-8.6294416243654859E-2</v>
      </c>
      <c r="AF51" s="61"/>
      <c r="AH51" s="61"/>
      <c r="AI51" s="61"/>
      <c r="AJ51" s="98"/>
      <c r="AK51" s="98"/>
      <c r="AL51" s="98"/>
    </row>
    <row r="52" spans="1:38" ht="4.9000000000000004" customHeight="1" x14ac:dyDescent="0.25">
      <c r="A52" s="9"/>
      <c r="B52" s="31"/>
      <c r="C52" s="9"/>
      <c r="D52" s="28"/>
      <c r="E52" s="28"/>
      <c r="F52" s="9"/>
      <c r="G52" s="9"/>
      <c r="H52" s="28"/>
      <c r="I52" s="9"/>
      <c r="J52" s="32"/>
      <c r="K52" s="28"/>
      <c r="L52" s="9"/>
      <c r="M52" s="9"/>
      <c r="N52" s="28"/>
      <c r="O52" s="9"/>
      <c r="P52" s="53"/>
      <c r="Z52" s="98"/>
      <c r="AA52" s="101"/>
      <c r="AB52" s="102"/>
      <c r="AC52" s="152"/>
      <c r="AF52" s="61"/>
      <c r="AH52" s="61"/>
      <c r="AI52" s="61"/>
    </row>
    <row r="53" spans="1:38" ht="15.75" customHeight="1" x14ac:dyDescent="0.25">
      <c r="A53" s="33"/>
      <c r="B53" s="286" t="s">
        <v>31</v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33"/>
      <c r="P53" s="53"/>
      <c r="Z53" s="98"/>
      <c r="AA53" s="101"/>
      <c r="AC53" s="152"/>
    </row>
    <row r="54" spans="1:38" ht="21.75" customHeight="1" x14ac:dyDescent="0.25">
      <c r="A54" s="9"/>
      <c r="B54" s="31"/>
      <c r="C54" s="9"/>
      <c r="D54" s="28"/>
      <c r="E54" s="28"/>
      <c r="F54" s="28"/>
      <c r="G54" s="9"/>
      <c r="H54" s="9"/>
      <c r="I54" s="9"/>
      <c r="J54" s="32"/>
      <c r="K54" s="28"/>
      <c r="L54" s="9"/>
      <c r="M54" s="9"/>
      <c r="N54" s="34"/>
      <c r="O54" s="9"/>
      <c r="P54" s="61"/>
      <c r="T54" s="61"/>
      <c r="V54" s="61"/>
      <c r="X54" s="61"/>
    </row>
    <row r="55" spans="1:38" x14ac:dyDescent="0.25">
      <c r="A55" s="35"/>
      <c r="B55" s="287" t="s">
        <v>32</v>
      </c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35"/>
      <c r="V55" s="61"/>
      <c r="X55" s="61"/>
    </row>
    <row r="56" spans="1:38" x14ac:dyDescent="0.25">
      <c r="A56" s="9"/>
      <c r="B56" s="36"/>
      <c r="C56" s="9"/>
      <c r="D56" s="9"/>
      <c r="E56" s="9"/>
      <c r="F56" s="9"/>
      <c r="G56" s="9"/>
      <c r="H56" s="9"/>
      <c r="I56" s="9"/>
      <c r="J56" s="37"/>
      <c r="K56" s="9"/>
      <c r="L56" s="9"/>
      <c r="M56" s="9"/>
      <c r="N56" s="38"/>
      <c r="O56" s="9"/>
      <c r="V56" s="61"/>
      <c r="X56" s="61"/>
    </row>
    <row r="57" spans="1:38" ht="15.75" customHeight="1" x14ac:dyDescent="0.25">
      <c r="A57" s="35"/>
      <c r="B57" s="288" t="s">
        <v>61</v>
      </c>
      <c r="C57" s="288"/>
      <c r="D57" s="288"/>
      <c r="E57" s="288"/>
      <c r="F57" s="288"/>
      <c r="G57" s="288"/>
      <c r="H57" s="288"/>
      <c r="I57" s="288"/>
      <c r="J57" s="288"/>
      <c r="K57" s="39"/>
      <c r="L57" s="39"/>
      <c r="M57" s="9"/>
      <c r="N57" s="39"/>
      <c r="O57" s="35"/>
    </row>
    <row r="58" spans="1:38" x14ac:dyDescent="0.25">
      <c r="A58" s="35"/>
      <c r="B58" s="35"/>
      <c r="C58" s="9"/>
      <c r="D58" s="35"/>
      <c r="E58" s="35"/>
      <c r="F58" s="35"/>
      <c r="G58" s="9"/>
      <c r="H58" s="35"/>
      <c r="I58" s="9"/>
      <c r="J58" s="35"/>
      <c r="K58" s="35"/>
      <c r="L58" s="35"/>
      <c r="M58" s="9"/>
      <c r="N58" s="35"/>
      <c r="O58" s="35"/>
    </row>
    <row r="59" spans="1:38" x14ac:dyDescent="0.25">
      <c r="A59" s="26"/>
      <c r="B59" s="284" t="s">
        <v>33</v>
      </c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6"/>
    </row>
    <row r="60" spans="1:38" ht="15.75" customHeight="1" x14ac:dyDescent="0.25">
      <c r="A60" s="26"/>
      <c r="B60" s="284" t="s">
        <v>46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6"/>
    </row>
    <row r="61" spans="1:38" x14ac:dyDescent="0.2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</sheetData>
  <mergeCells count="11">
    <mergeCell ref="B59:N59"/>
    <mergeCell ref="B60:N60"/>
    <mergeCell ref="P5:Q5"/>
    <mergeCell ref="P2:R2"/>
    <mergeCell ref="P4:R4"/>
    <mergeCell ref="B2:N2"/>
    <mergeCell ref="B3:N3"/>
    <mergeCell ref="B53:N53"/>
    <mergeCell ref="B55:N55"/>
    <mergeCell ref="B57:J57"/>
    <mergeCell ref="B4:J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2" orientation="portrait" r:id="rId1"/>
  <headerFooter>
    <oddHeader>&amp;R&amp;"Arial,Negrito"&amp;16Anexo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92D050"/>
    <pageSetUpPr fitToPage="1"/>
  </sheetPr>
  <dimension ref="A1:Q54"/>
  <sheetViews>
    <sheetView showGridLines="0" zoomScale="85" zoomScaleNormal="85" workbookViewId="0">
      <pane ySplit="7" topLeftCell="A20" activePane="bottomLeft" state="frozen"/>
      <selection activeCell="F9" sqref="F9:N10"/>
      <selection pane="bottomLeft" activeCell="F33" sqref="F33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customWidth="1"/>
    <col min="9" max="9" width="0.42578125" style="7" customWidth="1"/>
    <col min="10" max="10" width="17.5703125" style="7" customWidth="1"/>
    <col min="11" max="11" width="0.85546875" style="7" customWidth="1"/>
    <col min="12" max="12" width="19.85546875" style="7" bestFit="1" customWidth="1"/>
    <col min="13" max="13" width="0.42578125" style="7" customWidth="1"/>
    <col min="14" max="14" width="18.7109375" style="7" customWidth="1"/>
    <col min="15" max="15" width="1.7109375" style="7" customWidth="1"/>
    <col min="16" max="16384" width="9.140625" style="7"/>
  </cols>
  <sheetData>
    <row r="1" spans="1:17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1"/>
    </row>
    <row r="3" spans="1:17" s="5" customFormat="1" x14ac:dyDescent="0.25">
      <c r="A3" s="1"/>
      <c r="B3" s="284" t="s">
        <v>62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6"/>
    </row>
    <row r="4" spans="1:17" x14ac:dyDescent="0.25">
      <c r="A4" s="1"/>
      <c r="B4" s="285" t="s">
        <v>72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1"/>
    </row>
    <row r="5" spans="1:17" ht="6.75" customHeight="1" x14ac:dyDescent="0.25">
      <c r="A5" s="1"/>
      <c r="B5" s="62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17" s="21" customFormat="1" ht="4.5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66">
        <f>'Reaj 2016 - Região S e SE '!V8</f>
        <v>2192.8934010152284</v>
      </c>
      <c r="M8" s="67"/>
      <c r="N8" s="66">
        <f>'Reaj 2016 - Região S e SE '!X8</f>
        <v>2160</v>
      </c>
      <c r="O8" s="1"/>
      <c r="Q8" s="30"/>
    </row>
    <row r="9" spans="1:17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>'Reaj 2016 - Região S e SE '!P9</f>
        <v>316.75126903553297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66">
        <f>'Reaj 2016 - Região S e SE '!V9</f>
        <v>1900.5076142131979</v>
      </c>
      <c r="M9" s="67"/>
      <c r="N9" s="66">
        <f>'Reaj 2016 - Região S e SE '!X9</f>
        <v>1872</v>
      </c>
      <c r="O9" s="1"/>
      <c r="Q9" s="30"/>
    </row>
    <row r="10" spans="1:17" x14ac:dyDescent="0.25">
      <c r="A10" s="1"/>
      <c r="B10" s="22">
        <v>1133</v>
      </c>
      <c r="C10" s="9"/>
      <c r="D10" s="64" t="s">
        <v>110</v>
      </c>
      <c r="E10" s="1"/>
      <c r="F10" s="66">
        <f>'Reaj 2016 - Região S e SE '!P10</f>
        <v>312.69035532994923</v>
      </c>
      <c r="G10" s="67"/>
      <c r="H10" s="66">
        <f>'Reaj 2016 - Região S e SE '!R10</f>
        <v>4.690355329949238</v>
      </c>
      <c r="I10" s="67"/>
      <c r="J10" s="66">
        <f>'Reaj 2016 - Região S e SE '!T10</f>
        <v>308</v>
      </c>
      <c r="K10" s="68"/>
      <c r="L10" s="66">
        <f>'Reaj 2016 - Região S e SE '!V10</f>
        <v>1876.1421319796955</v>
      </c>
      <c r="M10" s="67"/>
      <c r="N10" s="66">
        <f>'Reaj 2016 - Região S e SE '!X10</f>
        <v>1848</v>
      </c>
      <c r="O10" s="1"/>
      <c r="Q10" s="30"/>
    </row>
    <row r="11" spans="1:17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>'Reaj 2016 - Região S e SE '!P11</f>
        <v>312.69035532994923</v>
      </c>
      <c r="G11" s="67"/>
      <c r="H11" s="66">
        <f>'Reaj 2016 - Região S e SE '!R11</f>
        <v>4.690355329949238</v>
      </c>
      <c r="I11" s="67"/>
      <c r="J11" s="66">
        <f>'Reaj 2016 - Região S e SE '!T11</f>
        <v>308</v>
      </c>
      <c r="K11" s="68"/>
      <c r="L11" s="66">
        <f>'Reaj 2016 - Região S e SE '!V11</f>
        <v>1876.1421319796955</v>
      </c>
      <c r="M11" s="67"/>
      <c r="N11" s="66">
        <f>'Reaj 2016 - Região S e SE '!X11</f>
        <v>1848</v>
      </c>
      <c r="O11" s="1"/>
      <c r="Q11" s="30"/>
    </row>
    <row r="12" spans="1:17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>'Reaj 2016 - Região S e SE '!P13</f>
        <v>328.93401015228426</v>
      </c>
      <c r="G12" s="67"/>
      <c r="H12" s="66">
        <f>'Reaj 2016 - Região S e SE '!R13</f>
        <v>4.9340101522842641</v>
      </c>
      <c r="I12" s="67"/>
      <c r="J12" s="66">
        <f>'Reaj 2016 - Região S e SE '!T13</f>
        <v>324</v>
      </c>
      <c r="K12" s="68"/>
      <c r="L12" s="66">
        <f>'Reaj 2016 - Região S e SE '!V13</f>
        <v>1973.6040609137056</v>
      </c>
      <c r="M12" s="67"/>
      <c r="N12" s="66">
        <f>'Reaj 2016 - Região S e SE '!X13</f>
        <v>1944</v>
      </c>
      <c r="O12" s="1"/>
      <c r="Q12" s="30"/>
    </row>
    <row r="13" spans="1:17" x14ac:dyDescent="0.25">
      <c r="A13" s="1"/>
      <c r="B13" s="22">
        <f>IF('Reaj 2016 - Região S e SE '!B14="","",'Reaj 2016 - Região S e SE '!B14)</f>
        <v>1107</v>
      </c>
      <c r="C13" s="9"/>
      <c r="D13" s="64" t="s">
        <v>12</v>
      </c>
      <c r="E13" s="1"/>
      <c r="F13" s="66">
        <f>'Reaj 2016 - Região S e SE '!P14</f>
        <v>329.94923857868019</v>
      </c>
      <c r="G13" s="67"/>
      <c r="H13" s="66">
        <f>'Reaj 2016 - Região S e SE '!R14</f>
        <v>4.9492385786802027</v>
      </c>
      <c r="I13" s="67"/>
      <c r="J13" s="66">
        <f>'Reaj 2016 - Região S e SE '!T14</f>
        <v>325</v>
      </c>
      <c r="K13" s="68"/>
      <c r="L13" s="66">
        <f>'Reaj 2016 - Região S e SE '!V14</f>
        <v>1979.6954314720811</v>
      </c>
      <c r="M13" s="67"/>
      <c r="N13" s="66">
        <f>'Reaj 2016 - Região S e SE '!X14</f>
        <v>1950</v>
      </c>
      <c r="O13" s="1"/>
      <c r="Q13" s="30"/>
    </row>
    <row r="14" spans="1:17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>'Reaj 2016 - Região S e SE '!P15</f>
        <v>312.69035532994923</v>
      </c>
      <c r="G14" s="67"/>
      <c r="H14" s="66">
        <f>'Reaj 2016 - Região S e SE '!R15</f>
        <v>4.690355329949238</v>
      </c>
      <c r="I14" s="67"/>
      <c r="J14" s="66">
        <f>'Reaj 2016 - Região S e SE '!T15</f>
        <v>308</v>
      </c>
      <c r="K14" s="68"/>
      <c r="L14" s="66">
        <f>'Reaj 2016 - Região S e SE '!V15</f>
        <v>1876.1421319796955</v>
      </c>
      <c r="M14" s="67"/>
      <c r="N14" s="66">
        <f>'Reaj 2016 - Região S e SE '!X15</f>
        <v>1848</v>
      </c>
      <c r="O14" s="1"/>
      <c r="Q14" s="30"/>
    </row>
    <row r="15" spans="1:17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>'Reaj 2016 - Região S e SE '!P17</f>
        <v>316.75126903553297</v>
      </c>
      <c r="G15" s="67"/>
      <c r="H15" s="66">
        <f>'Reaj 2016 - Região S e SE '!R17</f>
        <v>4.7512690355329941</v>
      </c>
      <c r="I15" s="67"/>
      <c r="J15" s="66">
        <f>'Reaj 2016 - Região S e SE '!T17</f>
        <v>312</v>
      </c>
      <c r="K15" s="68"/>
      <c r="L15" s="66">
        <f>'Reaj 2016 - Região S e SE '!V17</f>
        <v>1900.5076142131979</v>
      </c>
      <c r="M15" s="67"/>
      <c r="N15" s="66">
        <f>'Reaj 2016 - Região S e SE '!X17</f>
        <v>1872</v>
      </c>
      <c r="O15" s="1"/>
      <c r="Q15" s="30"/>
    </row>
    <row r="16" spans="1:17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>'Reaj 2016 - Região S e SE '!P19</f>
        <v>312.69035532994923</v>
      </c>
      <c r="G16" s="67"/>
      <c r="H16" s="66">
        <f>'Reaj 2016 - Região S e SE '!R19</f>
        <v>4.690355329949238</v>
      </c>
      <c r="I16" s="67"/>
      <c r="J16" s="66">
        <f>'Reaj 2016 - Região S e SE '!T19</f>
        <v>308</v>
      </c>
      <c r="K16" s="68"/>
      <c r="L16" s="66">
        <f>'Reaj 2016 - Região S e SE '!V19</f>
        <v>1876.1421319796955</v>
      </c>
      <c r="M16" s="67"/>
      <c r="N16" s="66">
        <f>'Reaj 2016 - Região S e SE '!X19</f>
        <v>1848</v>
      </c>
      <c r="O16" s="1"/>
      <c r="Q16" s="30"/>
    </row>
    <row r="17" spans="1:17" x14ac:dyDescent="0.25">
      <c r="A17" s="1"/>
      <c r="B17" s="22">
        <f>IF('Reaj 2016 - Região S e SE '!B20="","",'Reaj 2016 - Região S e SE '!B20)</f>
        <v>1129</v>
      </c>
      <c r="C17" s="9"/>
      <c r="D17" s="64" t="s">
        <v>162</v>
      </c>
      <c r="E17" s="1"/>
      <c r="F17" s="66">
        <f>'Reaj 2016 - Região S e SE '!P20</f>
        <v>312.69035532994923</v>
      </c>
      <c r="G17" s="67"/>
      <c r="H17" s="66">
        <f>'Reaj 2016 - Região S e SE '!R20</f>
        <v>4.690355329949238</v>
      </c>
      <c r="I17" s="67"/>
      <c r="J17" s="66">
        <f>'Reaj 2016 - Região S e SE '!T20</f>
        <v>308</v>
      </c>
      <c r="K17" s="68"/>
      <c r="L17" s="66">
        <f>'Reaj 2016 - Região S e SE '!V20</f>
        <v>1876.1421319796955</v>
      </c>
      <c r="M17" s="67"/>
      <c r="N17" s="66">
        <f>'Reaj 2016 - Região S e SE '!X20</f>
        <v>1848</v>
      </c>
      <c r="O17" s="1"/>
      <c r="Q17" s="30"/>
    </row>
    <row r="18" spans="1:17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>'Reaj 2016 - Região S e SE '!P22</f>
        <v>312.69035532994923</v>
      </c>
      <c r="G18" s="67"/>
      <c r="H18" s="66">
        <f>'Reaj 2016 - Região S e SE '!R22</f>
        <v>4.690355329949238</v>
      </c>
      <c r="I18" s="67"/>
      <c r="J18" s="66">
        <f>'Reaj 2016 - Região S e SE '!T22</f>
        <v>308</v>
      </c>
      <c r="K18" s="68"/>
      <c r="L18" s="66">
        <f>'Reaj 2016 - Região S e SE '!V22</f>
        <v>1876.1421319796955</v>
      </c>
      <c r="M18" s="67"/>
      <c r="N18" s="66">
        <f>'Reaj 2016 - Região S e SE '!X22</f>
        <v>1848</v>
      </c>
      <c r="O18" s="1"/>
      <c r="Q18" s="30"/>
    </row>
    <row r="19" spans="1:17" x14ac:dyDescent="0.25">
      <c r="A19" s="1"/>
      <c r="B19" s="22">
        <v>1113</v>
      </c>
      <c r="C19" s="9"/>
      <c r="D19" s="64" t="s">
        <v>97</v>
      </c>
      <c r="E19" s="1"/>
      <c r="F19" s="66">
        <f>'Reaj 2016 - Região S e SE '!P23</f>
        <v>312.69035532994923</v>
      </c>
      <c r="G19" s="67"/>
      <c r="H19" s="66">
        <f>'Reaj 2016 - Região S e SE '!R23</f>
        <v>4.690355329949238</v>
      </c>
      <c r="I19" s="67"/>
      <c r="J19" s="66">
        <f>'Reaj 2016 - Região S e SE '!T23</f>
        <v>308</v>
      </c>
      <c r="K19" s="68"/>
      <c r="L19" s="66">
        <f>'Reaj 2016 - Região S e SE '!V23</f>
        <v>1876.1421319796955</v>
      </c>
      <c r="M19" s="67"/>
      <c r="N19" s="66">
        <f>'Reaj 2016 - Região S e SE '!X23</f>
        <v>1848</v>
      </c>
      <c r="O19" s="1"/>
      <c r="Q19" s="30"/>
    </row>
    <row r="20" spans="1:17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>'Reaj 2016 - Região S e SE '!P24</f>
        <v>316.75126903553297</v>
      </c>
      <c r="G20" s="67"/>
      <c r="H20" s="66">
        <f>'Reaj 2016 - Região S e SE '!R24</f>
        <v>4.7512690355329941</v>
      </c>
      <c r="I20" s="67"/>
      <c r="J20" s="66">
        <f>'Reaj 2016 - Região S e SE '!T24</f>
        <v>312</v>
      </c>
      <c r="K20" s="68"/>
      <c r="L20" s="66">
        <f>'Reaj 2016 - Região S e SE '!V24</f>
        <v>1900.5076142131979</v>
      </c>
      <c r="M20" s="67"/>
      <c r="N20" s="66">
        <f>'Reaj 2016 - Região S e SE '!X24</f>
        <v>1872</v>
      </c>
      <c r="O20" s="1"/>
      <c r="Q20" s="30"/>
    </row>
    <row r="21" spans="1:17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>'Reaj 2016 - Região S e SE '!P26</f>
        <v>312.69035532994923</v>
      </c>
      <c r="G21" s="67"/>
      <c r="H21" s="66">
        <f>'Reaj 2016 - Região S e SE '!R26</f>
        <v>4.690355329949238</v>
      </c>
      <c r="I21" s="67"/>
      <c r="J21" s="66">
        <f>'Reaj 2016 - Região S e SE '!T26</f>
        <v>308</v>
      </c>
      <c r="K21" s="68"/>
      <c r="L21" s="66">
        <f>'Reaj 2016 - Região S e SE '!V26</f>
        <v>1876.1421319796955</v>
      </c>
      <c r="M21" s="67"/>
      <c r="N21" s="66">
        <f>'Reaj 2016 - Região S e SE '!X26</f>
        <v>1848</v>
      </c>
      <c r="O21" s="1"/>
      <c r="Q21" s="30"/>
    </row>
    <row r="22" spans="1:17" x14ac:dyDescent="0.25">
      <c r="A22" s="1"/>
      <c r="B22" s="22">
        <f>IF('Reaj 2016 - Região S e SE '!B27="","",'Reaj 2016 - Região S e SE '!B27)</f>
        <v>1125</v>
      </c>
      <c r="C22" s="9"/>
      <c r="D22" s="64" t="s">
        <v>17</v>
      </c>
      <c r="E22" s="1"/>
      <c r="F22" s="66">
        <f>'Reaj 2016 - Região S e SE '!P27</f>
        <v>316.75126903553297</v>
      </c>
      <c r="G22" s="67"/>
      <c r="H22" s="66">
        <f>'Reaj 2016 - Região S e SE '!R27</f>
        <v>4.7512690355329941</v>
      </c>
      <c r="I22" s="67"/>
      <c r="J22" s="66">
        <f>'Reaj 2016 - Região S e SE '!T27</f>
        <v>312</v>
      </c>
      <c r="K22" s="68"/>
      <c r="L22" s="66">
        <f>'Reaj 2016 - Região S e SE '!V27</f>
        <v>1900.5076142131979</v>
      </c>
      <c r="M22" s="67"/>
      <c r="N22" s="66">
        <f>'Reaj 2016 - Região S e SE '!X27</f>
        <v>1872</v>
      </c>
      <c r="O22" s="1"/>
      <c r="Q22" s="30"/>
    </row>
    <row r="23" spans="1:17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>'Reaj 2016 - Região S e SE '!P29</f>
        <v>316.75126903553297</v>
      </c>
      <c r="G23" s="67"/>
      <c r="H23" s="66">
        <f>'Reaj 2016 - Região S e SE '!R29</f>
        <v>4.7512690355329941</v>
      </c>
      <c r="I23" s="67"/>
      <c r="J23" s="66">
        <f>'Reaj 2016 - Região S e SE '!T29</f>
        <v>312</v>
      </c>
      <c r="K23" s="68"/>
      <c r="L23" s="66">
        <f>'Reaj 2016 - Região S e SE '!V29</f>
        <v>1900.5076142131979</v>
      </c>
      <c r="M23" s="67"/>
      <c r="N23" s="66">
        <f>'Reaj 2016 - Região S e SE '!X29</f>
        <v>1872</v>
      </c>
      <c r="O23" s="1"/>
      <c r="Q23" s="30"/>
    </row>
    <row r="24" spans="1:17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>'Reaj 2016 - Região S e SE '!P30</f>
        <v>312.69035532994923</v>
      </c>
      <c r="G24" s="67"/>
      <c r="H24" s="66">
        <f>'Reaj 2016 - Região S e SE '!R30</f>
        <v>4.690355329949238</v>
      </c>
      <c r="I24" s="67"/>
      <c r="J24" s="66">
        <f>'Reaj 2016 - Região S e SE '!T30</f>
        <v>308</v>
      </c>
      <c r="K24" s="68"/>
      <c r="L24" s="66">
        <f>'Reaj 2016 - Região S e SE '!V30</f>
        <v>1876.1421319796955</v>
      </c>
      <c r="M24" s="67"/>
      <c r="N24" s="66">
        <f>'Reaj 2016 - Região S e SE '!X30</f>
        <v>1848</v>
      </c>
      <c r="O24" s="1"/>
      <c r="Q24" s="30"/>
    </row>
    <row r="25" spans="1:17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>'Reaj 2016 - Região S e SE '!P31</f>
        <v>316.75126903553297</v>
      </c>
      <c r="G25" s="67"/>
      <c r="H25" s="66">
        <f>'Reaj 2016 - Região S e SE '!R31</f>
        <v>4.7512690355329941</v>
      </c>
      <c r="I25" s="67"/>
      <c r="J25" s="66">
        <f>'Reaj 2016 - Região S e SE '!T31</f>
        <v>312</v>
      </c>
      <c r="K25" s="68"/>
      <c r="L25" s="66">
        <f>'Reaj 2016 - Região S e SE '!V31</f>
        <v>1900.5076142131979</v>
      </c>
      <c r="M25" s="67"/>
      <c r="N25" s="66">
        <f>'Reaj 2016 - Região S e SE '!X31</f>
        <v>1872</v>
      </c>
      <c r="O25" s="1"/>
      <c r="Q25" s="30"/>
    </row>
    <row r="26" spans="1:17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>'Reaj 2016 - Região S e SE '!P32</f>
        <v>316.75126903553297</v>
      </c>
      <c r="G26" s="67"/>
      <c r="H26" s="66">
        <f>'Reaj 2016 - Região S e SE '!R32</f>
        <v>4.7512690355329941</v>
      </c>
      <c r="I26" s="67"/>
      <c r="J26" s="66">
        <f>'Reaj 2016 - Região S e SE '!T32</f>
        <v>312</v>
      </c>
      <c r="K26" s="68"/>
      <c r="L26" s="66">
        <f>'Reaj 2016 - Região S e SE '!V32</f>
        <v>1900.5076142131979</v>
      </c>
      <c r="M26" s="67"/>
      <c r="N26" s="66">
        <f>'Reaj 2016 - Região S e SE '!X32</f>
        <v>1872</v>
      </c>
      <c r="O26" s="1"/>
      <c r="Q26" s="30"/>
    </row>
    <row r="27" spans="1:17" x14ac:dyDescent="0.25">
      <c r="A27" s="1"/>
      <c r="B27" s="22">
        <f>IF('Reaj 2016 - Região S e SE '!B33="","",'Reaj 2016 - Região S e SE '!B33)</f>
        <v>1122</v>
      </c>
      <c r="C27" s="9"/>
      <c r="D27" s="64" t="s">
        <v>21</v>
      </c>
      <c r="E27" s="1"/>
      <c r="F27" s="66">
        <f>'Reaj 2016 - Região S e SE '!P33</f>
        <v>329.94923857868019</v>
      </c>
      <c r="G27" s="67"/>
      <c r="H27" s="66">
        <f>'Reaj 2016 - Região S e SE '!R33</f>
        <v>4.9492385786802027</v>
      </c>
      <c r="I27" s="67"/>
      <c r="J27" s="66">
        <f>'Reaj 2016 - Região S e SE '!T33</f>
        <v>325</v>
      </c>
      <c r="K27" s="68"/>
      <c r="L27" s="66">
        <f>'Reaj 2016 - Região S e SE '!V33</f>
        <v>1979.6954314720811</v>
      </c>
      <c r="M27" s="67"/>
      <c r="N27" s="66">
        <f>'Reaj 2016 - Região S e SE '!X33</f>
        <v>1950</v>
      </c>
      <c r="O27" s="1"/>
      <c r="Q27" s="30"/>
    </row>
    <row r="28" spans="1:17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>'Reaj 2016 - Região S e SE '!P35</f>
        <v>312.69035532994923</v>
      </c>
      <c r="G28" s="67"/>
      <c r="H28" s="66">
        <f>'Reaj 2016 - Região S e SE '!R35</f>
        <v>4.690355329949238</v>
      </c>
      <c r="I28" s="67"/>
      <c r="J28" s="66">
        <f>'Reaj 2016 - Região S e SE '!T35</f>
        <v>308</v>
      </c>
      <c r="K28" s="68"/>
      <c r="L28" s="66">
        <f>'Reaj 2016 - Região S e SE '!V35</f>
        <v>1876.1421319796955</v>
      </c>
      <c r="M28" s="67"/>
      <c r="N28" s="66">
        <f>'Reaj 2016 - Região S e SE '!X35</f>
        <v>1848</v>
      </c>
      <c r="O28" s="1"/>
      <c r="Q28" s="30"/>
    </row>
    <row r="29" spans="1:17" x14ac:dyDescent="0.25">
      <c r="A29" s="1"/>
      <c r="B29" s="22">
        <f>IF('Reaj 2016 - Região S e SE '!B36="","",'Reaj 2016 - Região S e SE '!B36)</f>
        <v>1101</v>
      </c>
      <c r="C29" s="9"/>
      <c r="D29" s="64" t="s">
        <v>104</v>
      </c>
      <c r="E29" s="1"/>
      <c r="F29" s="66">
        <f>'Reaj 2016 - Região S e SE '!P36</f>
        <v>329.94923857868019</v>
      </c>
      <c r="G29" s="67"/>
      <c r="H29" s="66">
        <f>'Reaj 2016 - Região S e SE '!R36</f>
        <v>4.9492385786802027</v>
      </c>
      <c r="I29" s="67"/>
      <c r="J29" s="66">
        <f>'Reaj 2016 - Região S e SE '!T36</f>
        <v>325</v>
      </c>
      <c r="K29" s="68"/>
      <c r="L29" s="66">
        <f>'Reaj 2016 - Região S e SE '!V36</f>
        <v>1979.6954314720811</v>
      </c>
      <c r="M29" s="67"/>
      <c r="N29" s="66">
        <f>'Reaj 2016 - Região S e SE '!X36</f>
        <v>1950</v>
      </c>
      <c r="O29" s="1"/>
      <c r="Q29" s="30"/>
    </row>
    <row r="30" spans="1:17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>'Reaj 2016 - Região S e SE '!P37</f>
        <v>312.69035532994923</v>
      </c>
      <c r="G30" s="67"/>
      <c r="H30" s="66">
        <f>'Reaj 2016 - Região S e SE '!R37</f>
        <v>4.690355329949238</v>
      </c>
      <c r="I30" s="67"/>
      <c r="J30" s="66">
        <f>'Reaj 2016 - Região S e SE '!T37</f>
        <v>308</v>
      </c>
      <c r="K30" s="68"/>
      <c r="L30" s="66">
        <f>'Reaj 2016 - Região S e SE '!V37</f>
        <v>1876.1421319796955</v>
      </c>
      <c r="M30" s="67"/>
      <c r="N30" s="66">
        <f>'Reaj 2016 - Região S e SE '!X37</f>
        <v>1848</v>
      </c>
      <c r="O30" s="1"/>
      <c r="Q30" s="30"/>
    </row>
    <row r="31" spans="1:17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>'Reaj 2016 - Região S e SE '!P38</f>
        <v>316.75126903553297</v>
      </c>
      <c r="G31" s="67"/>
      <c r="H31" s="66">
        <f>'Reaj 2016 - Região S e SE '!R38</f>
        <v>4.7512690355329941</v>
      </c>
      <c r="I31" s="67"/>
      <c r="J31" s="66">
        <f>'Reaj 2016 - Região S e SE '!T38</f>
        <v>312</v>
      </c>
      <c r="K31" s="68"/>
      <c r="L31" s="66">
        <f>'Reaj 2016 - Região S e SE '!V38</f>
        <v>1900.5076142131979</v>
      </c>
      <c r="M31" s="67"/>
      <c r="N31" s="66">
        <f>'Reaj 2016 - Região S e SE '!X38</f>
        <v>1872</v>
      </c>
      <c r="O31" s="1"/>
      <c r="Q31" s="30"/>
    </row>
    <row r="32" spans="1:17" x14ac:dyDescent="0.25">
      <c r="A32" s="1"/>
      <c r="B32" s="22">
        <v>1131</v>
      </c>
      <c r="C32" s="9"/>
      <c r="D32" s="64" t="s">
        <v>25</v>
      </c>
      <c r="E32" s="1"/>
      <c r="F32" s="66">
        <f>'Reaj 2016 - Região S e SE '!P39</f>
        <v>316.75126903553297</v>
      </c>
      <c r="G32" s="67"/>
      <c r="H32" s="66">
        <f>'Reaj 2016 - Região S e SE '!R39</f>
        <v>4.7512690355329941</v>
      </c>
      <c r="I32" s="67"/>
      <c r="J32" s="66">
        <f>'Reaj 2016 - Região S e SE '!T39</f>
        <v>312</v>
      </c>
      <c r="K32" s="68"/>
      <c r="L32" s="66">
        <f>'Reaj 2016 - Região S e SE '!V39</f>
        <v>1900.5076142131979</v>
      </c>
      <c r="M32" s="67"/>
      <c r="N32" s="66">
        <f>'Reaj 2016 - Região S e SE '!X39</f>
        <v>1872</v>
      </c>
      <c r="O32" s="1"/>
      <c r="Q32" s="30"/>
    </row>
    <row r="33" spans="1:17" x14ac:dyDescent="0.25">
      <c r="A33" s="1"/>
      <c r="B33" s="22">
        <f>'Reaj 2016 - Região S e SE '!B41</f>
        <v>1104</v>
      </c>
      <c r="C33" s="9"/>
      <c r="D33" s="64" t="s">
        <v>95</v>
      </c>
      <c r="E33" s="1"/>
      <c r="F33" s="66">
        <f>'Reaj 2016 - Região S e SE '!P40</f>
        <v>285.2791878172589</v>
      </c>
      <c r="G33" s="67"/>
      <c r="H33" s="66">
        <f>'Reaj 2016 - Região S e SE '!R40</f>
        <v>4.2791878172588831</v>
      </c>
      <c r="I33" s="67"/>
      <c r="J33" s="66">
        <f>'Reaj 2016 - Região S e SE '!T40</f>
        <v>281</v>
      </c>
      <c r="K33" s="68"/>
      <c r="L33" s="66">
        <f>'Reaj 2016 - Região S e SE '!V40</f>
        <v>1711.6751269035535</v>
      </c>
      <c r="M33" s="67"/>
      <c r="N33" s="66">
        <f>'Reaj 2016 - Região S e SE '!X40</f>
        <v>1686</v>
      </c>
      <c r="O33" s="1"/>
      <c r="Q33" s="30"/>
    </row>
    <row r="34" spans="1:17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>'Reaj 2016 - Região S e SE '!P42</f>
        <v>329.94923857868019</v>
      </c>
      <c r="G34" s="67"/>
      <c r="H34" s="66">
        <f>'Reaj 2016 - Região S e SE '!R42</f>
        <v>4.9492385786802027</v>
      </c>
      <c r="I34" s="67"/>
      <c r="J34" s="66">
        <f>'Reaj 2016 - Região S e SE '!T42</f>
        <v>325</v>
      </c>
      <c r="K34" s="68"/>
      <c r="L34" s="66">
        <f>'Reaj 2016 - Região S e SE '!V42</f>
        <v>1979.6954314720811</v>
      </c>
      <c r="M34" s="67"/>
      <c r="N34" s="66">
        <f>'Reaj 2016 - Região S e SE '!X42</f>
        <v>1950</v>
      </c>
      <c r="O34" s="1"/>
      <c r="Q34" s="30"/>
    </row>
    <row r="35" spans="1:17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>'Reaj 2016 - Região S e SE '!P43</f>
        <v>312.69035532994923</v>
      </c>
      <c r="G35" s="67"/>
      <c r="H35" s="66">
        <f>'Reaj 2016 - Região S e SE '!R43</f>
        <v>4.690355329949238</v>
      </c>
      <c r="I35" s="67"/>
      <c r="J35" s="66">
        <f>'Reaj 2016 - Região S e SE '!T43</f>
        <v>308</v>
      </c>
      <c r="K35" s="68"/>
      <c r="L35" s="66">
        <f>'Reaj 2016 - Região S e SE '!V43</f>
        <v>1876.1421319796955</v>
      </c>
      <c r="M35" s="67"/>
      <c r="N35" s="66">
        <f>'Reaj 2016 - Região S e SE '!X43</f>
        <v>1848</v>
      </c>
      <c r="O35" s="1"/>
      <c r="Q35" s="30"/>
    </row>
    <row r="36" spans="1:17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>'Reaj 2016 - Região S e SE '!P44</f>
        <v>329.94923857868019</v>
      </c>
      <c r="G36" s="67"/>
      <c r="H36" s="66">
        <f>'Reaj 2016 - Região S e SE '!R44</f>
        <v>4.9492385786802027</v>
      </c>
      <c r="I36" s="67"/>
      <c r="J36" s="66">
        <f>'Reaj 2016 - Região S e SE '!T44</f>
        <v>325</v>
      </c>
      <c r="K36" s="68"/>
      <c r="L36" s="66">
        <f>'Reaj 2016 - Região S e SE '!V44</f>
        <v>1979.6954314720811</v>
      </c>
      <c r="M36" s="67"/>
      <c r="N36" s="66">
        <f>'Reaj 2016 - Região S e SE '!X44</f>
        <v>1950</v>
      </c>
      <c r="O36" s="1"/>
      <c r="Q36" s="30"/>
    </row>
    <row r="37" spans="1:17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>'Reaj 2016 - Região S e SE '!P45</f>
        <v>312.69035532994923</v>
      </c>
      <c r="G37" s="67"/>
      <c r="H37" s="66">
        <f>'Reaj 2016 - Região S e SE '!R45</f>
        <v>4.690355329949238</v>
      </c>
      <c r="I37" s="67"/>
      <c r="J37" s="66">
        <f>'Reaj 2016 - Região S e SE '!T45</f>
        <v>308</v>
      </c>
      <c r="K37" s="68"/>
      <c r="L37" s="66">
        <f>'Reaj 2016 - Região S e SE '!V45</f>
        <v>1876.1421319796955</v>
      </c>
      <c r="M37" s="67"/>
      <c r="N37" s="66">
        <f>'Reaj 2016 - Região S e SE '!X45</f>
        <v>1848</v>
      </c>
      <c r="O37" s="1"/>
      <c r="Q37" s="30"/>
    </row>
    <row r="38" spans="1:17" ht="26.25" x14ac:dyDescent="0.25">
      <c r="A38" s="1"/>
      <c r="B38" s="22">
        <f>IF('Reaj 2016 - Região S e SE '!B46="","",'Reaj 2016 - Região S e SE '!B46)</f>
        <v>1108</v>
      </c>
      <c r="C38" s="9"/>
      <c r="D38" s="64" t="s">
        <v>160</v>
      </c>
      <c r="E38" s="1"/>
      <c r="F38" s="66">
        <f>'Reaj 2016 - Região S e SE '!P46</f>
        <v>316.75126903553297</v>
      </c>
      <c r="G38" s="67"/>
      <c r="H38" s="66">
        <f>'Reaj 2016 - Região S e SE '!R46</f>
        <v>4.7512690355329941</v>
      </c>
      <c r="I38" s="67"/>
      <c r="J38" s="66">
        <f>'Reaj 2016 - Região S e SE '!T46</f>
        <v>312</v>
      </c>
      <c r="K38" s="68"/>
      <c r="L38" s="66">
        <f>'Reaj 2016 - Região S e SE '!V46</f>
        <v>1900.5076142131979</v>
      </c>
      <c r="M38" s="67"/>
      <c r="N38" s="66">
        <f>'Reaj 2016 - Região S e SE '!X46</f>
        <v>1872</v>
      </c>
      <c r="O38" s="1"/>
      <c r="Q38" s="30"/>
    </row>
    <row r="39" spans="1:17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>'Reaj 2016 - Região S e SE '!P48</f>
        <v>312.69035532994923</v>
      </c>
      <c r="G39" s="67"/>
      <c r="H39" s="66">
        <f>'Reaj 2016 - Região S e SE '!R48</f>
        <v>4.690355329949238</v>
      </c>
      <c r="I39" s="67"/>
      <c r="J39" s="66">
        <f>'Reaj 2016 - Região S e SE '!T48</f>
        <v>308</v>
      </c>
      <c r="K39" s="68"/>
      <c r="L39" s="66">
        <f>'Reaj 2016 - Região S e SE '!V48</f>
        <v>1876.1421319796955</v>
      </c>
      <c r="M39" s="67"/>
      <c r="N39" s="66">
        <f>'Reaj 2016 - Região S e SE '!X48</f>
        <v>1848</v>
      </c>
      <c r="O39" s="1"/>
      <c r="Q39" s="30"/>
    </row>
    <row r="40" spans="1:17" ht="16.350000000000001" customHeight="1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>'Reaj 2016 - Região S e SE '!P49</f>
        <v>365.48223350253807</v>
      </c>
      <c r="G40" s="67"/>
      <c r="H40" s="66">
        <f>'Reaj 2016 - Região S e SE '!R49</f>
        <v>5.4822335025380706</v>
      </c>
      <c r="I40" s="67"/>
      <c r="J40" s="66">
        <f>'Reaj 2016 - Região S e SE '!T49</f>
        <v>360</v>
      </c>
      <c r="K40" s="68"/>
      <c r="L40" s="66">
        <f>'Reaj 2016 - Região S e SE '!V49</f>
        <v>2192.8934010152284</v>
      </c>
      <c r="M40" s="67"/>
      <c r="N40" s="66">
        <f>'Reaj 2016 - Região S e SE '!X49</f>
        <v>2160</v>
      </c>
      <c r="O40" s="1"/>
      <c r="Q40" s="30"/>
    </row>
    <row r="41" spans="1:17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>'Reaj 2016 - Região S e SE '!P50</f>
        <v>365.48223350253807</v>
      </c>
      <c r="G41" s="67"/>
      <c r="H41" s="66">
        <f>'Reaj 2016 - Região S e SE '!R50</f>
        <v>5.4822335025380706</v>
      </c>
      <c r="I41" s="67"/>
      <c r="J41" s="66">
        <f>'Reaj 2016 - Região S e SE '!T50</f>
        <v>360</v>
      </c>
      <c r="K41" s="68"/>
      <c r="L41" s="66">
        <f>'Reaj 2016 - Região S e SE '!V50</f>
        <v>2192.8934010152284</v>
      </c>
      <c r="M41" s="67"/>
      <c r="N41" s="66">
        <f>'Reaj 2016 - Região S e SE '!X50</f>
        <v>2160</v>
      </c>
      <c r="O41" s="1"/>
      <c r="Q41" s="30"/>
    </row>
    <row r="42" spans="1:17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>'Reaj 2016 - Região S e SE '!P51</f>
        <v>297.46192893401013</v>
      </c>
      <c r="G42" s="67"/>
      <c r="H42" s="66">
        <f>'Reaj 2016 - Região S e SE '!R51</f>
        <v>4.4619289340101522</v>
      </c>
      <c r="I42" s="67"/>
      <c r="J42" s="66">
        <f>'Reaj 2016 - Região S e SE '!T51</f>
        <v>293</v>
      </c>
      <c r="K42" s="68"/>
      <c r="L42" s="66">
        <f>'Reaj 2016 - Região S e SE '!V51</f>
        <v>1784.7715736040609</v>
      </c>
      <c r="M42" s="67"/>
      <c r="N42" s="66">
        <f>'Reaj 2016 - Região S e SE '!X51</f>
        <v>1758</v>
      </c>
      <c r="O42" s="1"/>
      <c r="Q42" s="30"/>
    </row>
    <row r="43" spans="1:17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L43" s="9"/>
      <c r="M43" s="9"/>
      <c r="N43" s="28"/>
      <c r="O43" s="9"/>
    </row>
    <row r="44" spans="1:17" x14ac:dyDescent="0.25">
      <c r="A44" s="33"/>
      <c r="B44" s="286" t="s">
        <v>31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33"/>
    </row>
    <row r="45" spans="1:17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L45" s="9"/>
      <c r="M45" s="9"/>
      <c r="N45" s="34"/>
      <c r="O45" s="9"/>
    </row>
    <row r="46" spans="1:17" x14ac:dyDescent="0.25">
      <c r="A46" s="35"/>
      <c r="B46" s="287" t="s">
        <v>32</v>
      </c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35"/>
    </row>
    <row r="47" spans="1:17" ht="15" customHeight="1" x14ac:dyDescent="0.25">
      <c r="A47" s="9"/>
      <c r="B47" s="289" t="s">
        <v>34</v>
      </c>
      <c r="C47" s="289"/>
      <c r="D47" s="289"/>
      <c r="E47" s="289"/>
      <c r="F47" s="289"/>
      <c r="G47" s="289"/>
      <c r="H47" s="289"/>
      <c r="I47" s="289"/>
      <c r="J47" s="289"/>
      <c r="K47" s="9"/>
      <c r="L47" s="9"/>
      <c r="M47" s="9"/>
      <c r="N47" s="38"/>
      <c r="O47" s="9"/>
    </row>
    <row r="48" spans="1:17" x14ac:dyDescent="0.25">
      <c r="A48" s="35"/>
      <c r="B48" s="288"/>
      <c r="C48" s="288"/>
      <c r="D48" s="288"/>
      <c r="E48" s="288"/>
      <c r="F48" s="288"/>
      <c r="G48" s="288"/>
      <c r="H48" s="288"/>
      <c r="I48" s="288"/>
      <c r="J48" s="288"/>
      <c r="K48" s="63"/>
      <c r="L48" s="63"/>
      <c r="M48" s="9"/>
      <c r="N48" s="63"/>
      <c r="O48" s="35"/>
    </row>
    <row r="49" spans="1:15" ht="15" customHeight="1" x14ac:dyDescent="0.25">
      <c r="A49" s="35"/>
      <c r="B49" s="288" t="s">
        <v>90</v>
      </c>
      <c r="C49" s="288"/>
      <c r="D49" s="288"/>
      <c r="E49" s="288"/>
      <c r="F49" s="288"/>
      <c r="G49" s="288"/>
      <c r="H49" s="288"/>
      <c r="I49" s="288"/>
      <c r="J49" s="288"/>
      <c r="K49" s="63"/>
      <c r="L49" s="63"/>
      <c r="M49" s="9"/>
      <c r="N49" s="63"/>
      <c r="O49" s="35"/>
    </row>
    <row r="50" spans="1:15" ht="15" customHeight="1" x14ac:dyDescent="0.25">
      <c r="A50" s="35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9"/>
      <c r="N50" s="63"/>
      <c r="O50" s="35"/>
    </row>
    <row r="51" spans="1:15" ht="15" customHeight="1" x14ac:dyDescent="0.25">
      <c r="A51" s="35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9"/>
      <c r="N51" s="63"/>
      <c r="O51" s="35"/>
    </row>
    <row r="52" spans="1:15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L52" s="35"/>
      <c r="M52" s="9"/>
      <c r="N52" s="35"/>
      <c r="O52" s="26"/>
    </row>
    <row r="53" spans="1:15" ht="15.75" customHeight="1" x14ac:dyDescent="0.25">
      <c r="A53" s="26"/>
      <c r="B53" s="284" t="s">
        <v>111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6"/>
    </row>
    <row r="54" spans="1:15" ht="15.75" customHeight="1" x14ac:dyDescent="0.25">
      <c r="B54" s="284" t="s">
        <v>46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40"/>
    </row>
  </sheetData>
  <mergeCells count="10">
    <mergeCell ref="B48:J48"/>
    <mergeCell ref="B49:J49"/>
    <mergeCell ref="B53:N53"/>
    <mergeCell ref="B54:N54"/>
    <mergeCell ref="B2:N2"/>
    <mergeCell ref="B3:N3"/>
    <mergeCell ref="B4:N4"/>
    <mergeCell ref="B44:N44"/>
    <mergeCell ref="B46:N46"/>
    <mergeCell ref="B47:J47"/>
  </mergeCells>
  <printOptions horizontalCentered="1"/>
  <pageMargins left="0.36" right="0.38" top="1.3779527559055118" bottom="0.78740157480314965" header="0.31496062992125984" footer="0.31496062992125984"/>
  <pageSetup paperSize="9" scale="65" orientation="landscape" r:id="rId1"/>
  <headerFooter>
    <oddHeader>&amp;R&amp;"Arial,Negrito"&amp;18Anexo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92D050"/>
    <pageSetUpPr fitToPage="1"/>
  </sheetPr>
  <dimension ref="A1:Q54"/>
  <sheetViews>
    <sheetView showGridLines="0" zoomScale="85" zoomScaleNormal="85" workbookViewId="0">
      <pane ySplit="7" topLeftCell="A8" activePane="bottomLeft" state="frozen"/>
      <selection activeCell="F9" sqref="F9:N10"/>
      <selection pane="bottomLeft" activeCell="B4" sqref="B4:N4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customWidth="1"/>
    <col min="9" max="9" width="0.42578125" style="7" customWidth="1"/>
    <col min="10" max="10" width="17.5703125" style="7" customWidth="1"/>
    <col min="11" max="11" width="0.85546875" style="7" customWidth="1"/>
    <col min="12" max="12" width="19.85546875" style="7" bestFit="1" customWidth="1"/>
    <col min="13" max="13" width="0.42578125" style="7" customWidth="1"/>
    <col min="14" max="14" width="18.7109375" style="7" customWidth="1"/>
    <col min="15" max="15" width="1.7109375" style="7" customWidth="1"/>
    <col min="16" max="16" width="14.28515625" style="7" bestFit="1" customWidth="1"/>
    <col min="17" max="16384" width="9.140625" style="7"/>
  </cols>
  <sheetData>
    <row r="1" spans="1:17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1"/>
    </row>
    <row r="3" spans="1:17" s="5" customFormat="1" x14ac:dyDescent="0.25">
      <c r="A3" s="1"/>
      <c r="B3" s="284" t="s">
        <v>181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6"/>
    </row>
    <row r="4" spans="1:17" x14ac:dyDescent="0.25">
      <c r="A4" s="1"/>
      <c r="B4" s="285" t="s">
        <v>72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1"/>
    </row>
    <row r="5" spans="1:17" ht="6.75" customHeight="1" x14ac:dyDescent="0.25">
      <c r="A5" s="1"/>
      <c r="B5" s="142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17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ROUND(J8/98.5%,2)</f>
        <v>233.5</v>
      </c>
      <c r="G8" s="67"/>
      <c r="H8" s="66">
        <f>F8*1.5%</f>
        <v>3.5024999999999999</v>
      </c>
      <c r="I8" s="67"/>
      <c r="J8" s="66">
        <v>230</v>
      </c>
      <c r="K8" s="68"/>
      <c r="L8" s="66">
        <f>F8*6</f>
        <v>1401</v>
      </c>
      <c r="M8" s="67"/>
      <c r="N8" s="66">
        <f>J8*6</f>
        <v>1380</v>
      </c>
      <c r="O8" s="1"/>
      <c r="P8" s="213"/>
      <c r="Q8" s="30"/>
    </row>
    <row r="9" spans="1:17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 t="shared" ref="F9:F42" si="0">ROUND(J9/98.5%,2)</f>
        <v>233.5</v>
      </c>
      <c r="G9" s="67"/>
      <c r="H9" s="66">
        <f t="shared" ref="H9:H42" si="1">F9*1.5%</f>
        <v>3.5024999999999999</v>
      </c>
      <c r="I9" s="67"/>
      <c r="J9" s="66">
        <v>230</v>
      </c>
      <c r="K9" s="68"/>
      <c r="L9" s="66">
        <f t="shared" ref="L9:L42" si="2">F9*6</f>
        <v>1401</v>
      </c>
      <c r="M9" s="67"/>
      <c r="N9" s="66">
        <f t="shared" ref="N9:N42" si="3">J9*6</f>
        <v>1380</v>
      </c>
      <c r="O9" s="1"/>
      <c r="P9" s="213"/>
      <c r="Q9" s="30"/>
    </row>
    <row r="10" spans="1:17" x14ac:dyDescent="0.25">
      <c r="A10" s="1"/>
      <c r="B10" s="22">
        <v>1133</v>
      </c>
      <c r="C10" s="9"/>
      <c r="D10" s="64" t="s">
        <v>110</v>
      </c>
      <c r="E10" s="1"/>
      <c r="F10" s="66">
        <f t="shared" ref="F10" si="4">ROUND(J10/98.5%,2)</f>
        <v>233.5</v>
      </c>
      <c r="G10" s="67"/>
      <c r="H10" s="66">
        <f t="shared" ref="H10" si="5">F10*1.5%</f>
        <v>3.5024999999999999</v>
      </c>
      <c r="I10" s="67"/>
      <c r="J10" s="66">
        <v>230</v>
      </c>
      <c r="K10" s="68"/>
      <c r="L10" s="66">
        <f t="shared" ref="L10" si="6">F10*6</f>
        <v>1401</v>
      </c>
      <c r="M10" s="67"/>
      <c r="N10" s="66">
        <f t="shared" ref="N10" si="7">J10*6</f>
        <v>1380</v>
      </c>
      <c r="O10" s="1"/>
      <c r="P10" s="213"/>
      <c r="Q10" s="30"/>
    </row>
    <row r="11" spans="1:17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 t="shared" si="0"/>
        <v>233.5</v>
      </c>
      <c r="G11" s="67"/>
      <c r="H11" s="66">
        <f t="shared" si="1"/>
        <v>3.5024999999999999</v>
      </c>
      <c r="I11" s="67"/>
      <c r="J11" s="66">
        <v>230</v>
      </c>
      <c r="K11" s="68"/>
      <c r="L11" s="66">
        <f t="shared" si="2"/>
        <v>1401</v>
      </c>
      <c r="M11" s="67"/>
      <c r="N11" s="66">
        <f t="shared" si="3"/>
        <v>1380</v>
      </c>
      <c r="O11" s="1"/>
      <c r="P11" s="213"/>
      <c r="Q11" s="30"/>
    </row>
    <row r="12" spans="1:17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 t="shared" si="0"/>
        <v>233.5</v>
      </c>
      <c r="G12" s="67"/>
      <c r="H12" s="66">
        <f t="shared" si="1"/>
        <v>3.5024999999999999</v>
      </c>
      <c r="I12" s="67"/>
      <c r="J12" s="66">
        <v>230</v>
      </c>
      <c r="K12" s="68"/>
      <c r="L12" s="66">
        <f t="shared" si="2"/>
        <v>1401</v>
      </c>
      <c r="M12" s="67"/>
      <c r="N12" s="66">
        <f t="shared" si="3"/>
        <v>1380</v>
      </c>
      <c r="O12" s="1"/>
      <c r="P12" s="213"/>
      <c r="Q12" s="30"/>
    </row>
    <row r="13" spans="1:17" x14ac:dyDescent="0.25">
      <c r="A13" s="1"/>
      <c r="B13" s="22">
        <f>IF('Reaj 2016 - Região S e SE '!B14="","",'Reaj 2016 - Região S e SE '!B14)</f>
        <v>1107</v>
      </c>
      <c r="C13" s="9"/>
      <c r="D13" s="64" t="s">
        <v>12</v>
      </c>
      <c r="E13" s="1"/>
      <c r="F13" s="66">
        <f t="shared" si="0"/>
        <v>233.5</v>
      </c>
      <c r="G13" s="67"/>
      <c r="H13" s="66">
        <f t="shared" si="1"/>
        <v>3.5024999999999999</v>
      </c>
      <c r="I13" s="67"/>
      <c r="J13" s="66">
        <v>230</v>
      </c>
      <c r="K13" s="68"/>
      <c r="L13" s="66">
        <f t="shared" si="2"/>
        <v>1401</v>
      </c>
      <c r="M13" s="67"/>
      <c r="N13" s="66">
        <f t="shared" si="3"/>
        <v>1380</v>
      </c>
      <c r="O13" s="1"/>
      <c r="P13" s="213"/>
      <c r="Q13" s="30"/>
    </row>
    <row r="14" spans="1:17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 t="shared" si="0"/>
        <v>233.5</v>
      </c>
      <c r="G14" s="67"/>
      <c r="H14" s="66">
        <f t="shared" si="1"/>
        <v>3.5024999999999999</v>
      </c>
      <c r="I14" s="67"/>
      <c r="J14" s="66">
        <v>230</v>
      </c>
      <c r="K14" s="68"/>
      <c r="L14" s="66">
        <f t="shared" si="2"/>
        <v>1401</v>
      </c>
      <c r="M14" s="67"/>
      <c r="N14" s="66">
        <f t="shared" si="3"/>
        <v>1380</v>
      </c>
      <c r="O14" s="1"/>
      <c r="P14" s="213"/>
      <c r="Q14" s="30"/>
    </row>
    <row r="15" spans="1:17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 t="shared" si="0"/>
        <v>233.5</v>
      </c>
      <c r="G15" s="67"/>
      <c r="H15" s="66">
        <f t="shared" si="1"/>
        <v>3.5024999999999999</v>
      </c>
      <c r="I15" s="67"/>
      <c r="J15" s="66">
        <v>230</v>
      </c>
      <c r="K15" s="68"/>
      <c r="L15" s="66">
        <f t="shared" si="2"/>
        <v>1401</v>
      </c>
      <c r="M15" s="67"/>
      <c r="N15" s="66">
        <f t="shared" si="3"/>
        <v>1380</v>
      </c>
      <c r="O15" s="1"/>
      <c r="P15" s="213"/>
      <c r="Q15" s="30"/>
    </row>
    <row r="16" spans="1:17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 t="shared" si="0"/>
        <v>233.5</v>
      </c>
      <c r="G16" s="67"/>
      <c r="H16" s="66">
        <f t="shared" si="1"/>
        <v>3.5024999999999999</v>
      </c>
      <c r="I16" s="67"/>
      <c r="J16" s="66">
        <v>230</v>
      </c>
      <c r="K16" s="68"/>
      <c r="L16" s="66">
        <f t="shared" si="2"/>
        <v>1401</v>
      </c>
      <c r="M16" s="67"/>
      <c r="N16" s="66">
        <f t="shared" si="3"/>
        <v>1380</v>
      </c>
      <c r="O16" s="1"/>
      <c r="P16" s="213"/>
      <c r="Q16" s="30"/>
    </row>
    <row r="17" spans="1:17" x14ac:dyDescent="0.25">
      <c r="A17" s="9"/>
      <c r="B17" s="22">
        <f>IF('Reaj 2016 - Região S e SE '!B20="","",'Reaj 2016 - Região S e SE '!B20)</f>
        <v>1129</v>
      </c>
      <c r="C17" s="9"/>
      <c r="D17" s="64" t="s">
        <v>162</v>
      </c>
      <c r="E17" s="1"/>
      <c r="F17" s="66">
        <f t="shared" si="0"/>
        <v>233.5</v>
      </c>
      <c r="G17" s="67"/>
      <c r="H17" s="66">
        <f t="shared" si="1"/>
        <v>3.5024999999999999</v>
      </c>
      <c r="I17" s="67"/>
      <c r="J17" s="66">
        <v>230</v>
      </c>
      <c r="K17" s="68"/>
      <c r="L17" s="66">
        <f t="shared" si="2"/>
        <v>1401</v>
      </c>
      <c r="M17" s="67"/>
      <c r="N17" s="66">
        <f t="shared" si="3"/>
        <v>1380</v>
      </c>
      <c r="O17" s="9"/>
      <c r="P17" s="213"/>
      <c r="Q17" s="30"/>
    </row>
    <row r="18" spans="1:17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 t="shared" si="0"/>
        <v>233.5</v>
      </c>
      <c r="G18" s="67"/>
      <c r="H18" s="66">
        <f t="shared" si="1"/>
        <v>3.5024999999999999</v>
      </c>
      <c r="I18" s="67"/>
      <c r="J18" s="66">
        <v>230</v>
      </c>
      <c r="K18" s="68"/>
      <c r="L18" s="66">
        <f t="shared" si="2"/>
        <v>1401</v>
      </c>
      <c r="M18" s="67"/>
      <c r="N18" s="66">
        <f t="shared" si="3"/>
        <v>1380</v>
      </c>
      <c r="O18" s="1"/>
      <c r="P18" s="213"/>
      <c r="Q18" s="30"/>
    </row>
    <row r="19" spans="1:17" x14ac:dyDescent="0.25">
      <c r="A19" s="1"/>
      <c r="B19" s="22">
        <v>1113</v>
      </c>
      <c r="C19" s="9"/>
      <c r="D19" s="64" t="s">
        <v>97</v>
      </c>
      <c r="E19" s="1"/>
      <c r="F19" s="66">
        <f t="shared" si="0"/>
        <v>233.5</v>
      </c>
      <c r="G19" s="67"/>
      <c r="H19" s="66">
        <f t="shared" si="1"/>
        <v>3.5024999999999999</v>
      </c>
      <c r="I19" s="67"/>
      <c r="J19" s="66">
        <v>230</v>
      </c>
      <c r="K19" s="68"/>
      <c r="L19" s="66">
        <f t="shared" si="2"/>
        <v>1401</v>
      </c>
      <c r="M19" s="67"/>
      <c r="N19" s="66">
        <f t="shared" si="3"/>
        <v>1380</v>
      </c>
      <c r="O19" s="1"/>
      <c r="P19" s="213"/>
      <c r="Q19" s="30"/>
    </row>
    <row r="20" spans="1:17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 t="shared" si="0"/>
        <v>233.5</v>
      </c>
      <c r="G20" s="67"/>
      <c r="H20" s="66">
        <f t="shared" si="1"/>
        <v>3.5024999999999999</v>
      </c>
      <c r="I20" s="67"/>
      <c r="J20" s="66">
        <v>230</v>
      </c>
      <c r="K20" s="68"/>
      <c r="L20" s="66">
        <f t="shared" si="2"/>
        <v>1401</v>
      </c>
      <c r="M20" s="67"/>
      <c r="N20" s="66">
        <f t="shared" si="3"/>
        <v>1380</v>
      </c>
      <c r="O20" s="1"/>
      <c r="P20" s="213"/>
      <c r="Q20" s="30"/>
    </row>
    <row r="21" spans="1:17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 t="shared" si="0"/>
        <v>233.5</v>
      </c>
      <c r="G21" s="67"/>
      <c r="H21" s="66">
        <f t="shared" si="1"/>
        <v>3.5024999999999999</v>
      </c>
      <c r="I21" s="67"/>
      <c r="J21" s="66">
        <v>230</v>
      </c>
      <c r="K21" s="68"/>
      <c r="L21" s="66">
        <f t="shared" si="2"/>
        <v>1401</v>
      </c>
      <c r="M21" s="67"/>
      <c r="N21" s="66">
        <f t="shared" si="3"/>
        <v>1380</v>
      </c>
      <c r="O21" s="1"/>
      <c r="P21" s="213"/>
      <c r="Q21" s="30"/>
    </row>
    <row r="22" spans="1:17" x14ac:dyDescent="0.25">
      <c r="A22" s="1"/>
      <c r="B22" s="22">
        <f>IF('Reaj 2016 - Região S e SE '!B27="","",'Reaj 2016 - Região S e SE '!B27)</f>
        <v>1125</v>
      </c>
      <c r="C22" s="9"/>
      <c r="D22" s="65" t="s">
        <v>17</v>
      </c>
      <c r="E22" s="1"/>
      <c r="F22" s="66">
        <f t="shared" si="0"/>
        <v>233.5</v>
      </c>
      <c r="G22" s="67"/>
      <c r="H22" s="66">
        <f t="shared" si="1"/>
        <v>3.5024999999999999</v>
      </c>
      <c r="I22" s="67"/>
      <c r="J22" s="66">
        <v>230</v>
      </c>
      <c r="K22" s="68"/>
      <c r="L22" s="66">
        <f t="shared" si="2"/>
        <v>1401</v>
      </c>
      <c r="M22" s="67"/>
      <c r="N22" s="66">
        <f t="shared" si="3"/>
        <v>1380</v>
      </c>
      <c r="O22" s="1"/>
      <c r="P22" s="213"/>
      <c r="Q22" s="30"/>
    </row>
    <row r="23" spans="1:17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 t="shared" si="0"/>
        <v>233.5</v>
      </c>
      <c r="G23" s="67"/>
      <c r="H23" s="66">
        <f t="shared" si="1"/>
        <v>3.5024999999999999</v>
      </c>
      <c r="I23" s="67"/>
      <c r="J23" s="66">
        <v>230</v>
      </c>
      <c r="K23" s="68"/>
      <c r="L23" s="66">
        <f t="shared" si="2"/>
        <v>1401</v>
      </c>
      <c r="M23" s="67"/>
      <c r="N23" s="66">
        <f t="shared" si="3"/>
        <v>1380</v>
      </c>
      <c r="O23" s="1"/>
      <c r="P23" s="213"/>
      <c r="Q23" s="30"/>
    </row>
    <row r="24" spans="1:17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 t="shared" si="0"/>
        <v>233.5</v>
      </c>
      <c r="G24" s="67"/>
      <c r="H24" s="66">
        <f t="shared" si="1"/>
        <v>3.5024999999999999</v>
      </c>
      <c r="I24" s="67"/>
      <c r="J24" s="66">
        <v>230</v>
      </c>
      <c r="K24" s="68"/>
      <c r="L24" s="66">
        <f t="shared" si="2"/>
        <v>1401</v>
      </c>
      <c r="M24" s="67"/>
      <c r="N24" s="66">
        <f t="shared" si="3"/>
        <v>1380</v>
      </c>
      <c r="O24" s="1"/>
      <c r="P24" s="213"/>
      <c r="Q24" s="30"/>
    </row>
    <row r="25" spans="1:17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 t="shared" si="0"/>
        <v>233.5</v>
      </c>
      <c r="G25" s="67"/>
      <c r="H25" s="66">
        <f t="shared" si="1"/>
        <v>3.5024999999999999</v>
      </c>
      <c r="I25" s="67"/>
      <c r="J25" s="66">
        <v>230</v>
      </c>
      <c r="K25" s="68"/>
      <c r="L25" s="66">
        <f t="shared" si="2"/>
        <v>1401</v>
      </c>
      <c r="M25" s="67"/>
      <c r="N25" s="66">
        <f t="shared" si="3"/>
        <v>1380</v>
      </c>
      <c r="O25" s="1"/>
      <c r="P25" s="213"/>
      <c r="Q25" s="30"/>
    </row>
    <row r="26" spans="1:17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 t="shared" si="0"/>
        <v>233.5</v>
      </c>
      <c r="G26" s="67"/>
      <c r="H26" s="66">
        <f t="shared" si="1"/>
        <v>3.5024999999999999</v>
      </c>
      <c r="I26" s="67"/>
      <c r="J26" s="66">
        <v>230</v>
      </c>
      <c r="K26" s="68"/>
      <c r="L26" s="66">
        <f t="shared" si="2"/>
        <v>1401</v>
      </c>
      <c r="M26" s="67"/>
      <c r="N26" s="66">
        <f t="shared" si="3"/>
        <v>1380</v>
      </c>
      <c r="O26" s="1"/>
      <c r="P26" s="213"/>
      <c r="Q26" s="30"/>
    </row>
    <row r="27" spans="1:17" x14ac:dyDescent="0.25">
      <c r="A27" s="1"/>
      <c r="B27" s="22">
        <f>IF('Reaj 2016 - Região S e SE '!B33="","",'Reaj 2016 - Região S e SE '!B33)</f>
        <v>1122</v>
      </c>
      <c r="C27" s="9"/>
      <c r="D27" s="64" t="s">
        <v>21</v>
      </c>
      <c r="E27" s="1"/>
      <c r="F27" s="66">
        <f t="shared" si="0"/>
        <v>233.5</v>
      </c>
      <c r="G27" s="67"/>
      <c r="H27" s="66">
        <f t="shared" si="1"/>
        <v>3.5024999999999999</v>
      </c>
      <c r="I27" s="67"/>
      <c r="J27" s="66">
        <v>230</v>
      </c>
      <c r="K27" s="68"/>
      <c r="L27" s="66">
        <f t="shared" si="2"/>
        <v>1401</v>
      </c>
      <c r="M27" s="67"/>
      <c r="N27" s="66">
        <f t="shared" si="3"/>
        <v>1380</v>
      </c>
      <c r="O27" s="1"/>
      <c r="P27" s="213"/>
      <c r="Q27" s="30"/>
    </row>
    <row r="28" spans="1:17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 t="shared" si="0"/>
        <v>233.5</v>
      </c>
      <c r="G28" s="67"/>
      <c r="H28" s="66">
        <f t="shared" si="1"/>
        <v>3.5024999999999999</v>
      </c>
      <c r="I28" s="67"/>
      <c r="J28" s="66">
        <v>230</v>
      </c>
      <c r="K28" s="68"/>
      <c r="L28" s="66">
        <f t="shared" si="2"/>
        <v>1401</v>
      </c>
      <c r="M28" s="67"/>
      <c r="N28" s="66">
        <f t="shared" si="3"/>
        <v>1380</v>
      </c>
      <c r="O28" s="1"/>
      <c r="P28" s="213"/>
      <c r="Q28" s="30"/>
    </row>
    <row r="29" spans="1:17" x14ac:dyDescent="0.25">
      <c r="A29" s="1"/>
      <c r="B29" s="22">
        <f>IF('Reaj 2016 - Região S e SE '!B36="","",'Reaj 2016 - Região S e SE '!B36)</f>
        <v>1101</v>
      </c>
      <c r="C29" s="9"/>
      <c r="D29" s="64" t="s">
        <v>23</v>
      </c>
      <c r="E29" s="1"/>
      <c r="F29" s="66">
        <f t="shared" si="0"/>
        <v>233.5</v>
      </c>
      <c r="G29" s="67"/>
      <c r="H29" s="66">
        <f t="shared" si="1"/>
        <v>3.5024999999999999</v>
      </c>
      <c r="I29" s="67"/>
      <c r="J29" s="66">
        <v>230</v>
      </c>
      <c r="K29" s="68"/>
      <c r="L29" s="66">
        <f t="shared" si="2"/>
        <v>1401</v>
      </c>
      <c r="M29" s="67"/>
      <c r="N29" s="66">
        <f t="shared" si="3"/>
        <v>1380</v>
      </c>
      <c r="O29" s="1"/>
      <c r="P29" s="213"/>
      <c r="Q29" s="30"/>
    </row>
    <row r="30" spans="1:17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 t="shared" si="0"/>
        <v>233.5</v>
      </c>
      <c r="G30" s="67"/>
      <c r="H30" s="66">
        <f t="shared" si="1"/>
        <v>3.5024999999999999</v>
      </c>
      <c r="I30" s="67"/>
      <c r="J30" s="66">
        <v>230</v>
      </c>
      <c r="K30" s="68"/>
      <c r="L30" s="66">
        <f t="shared" si="2"/>
        <v>1401</v>
      </c>
      <c r="M30" s="67"/>
      <c r="N30" s="66">
        <f t="shared" si="3"/>
        <v>1380</v>
      </c>
      <c r="O30" s="1"/>
      <c r="P30" s="213"/>
      <c r="Q30" s="30"/>
    </row>
    <row r="31" spans="1:17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 t="shared" si="0"/>
        <v>233.5</v>
      </c>
      <c r="G31" s="67"/>
      <c r="H31" s="66">
        <f t="shared" si="1"/>
        <v>3.5024999999999999</v>
      </c>
      <c r="I31" s="67"/>
      <c r="J31" s="66">
        <v>230</v>
      </c>
      <c r="K31" s="68"/>
      <c r="L31" s="66">
        <f t="shared" si="2"/>
        <v>1401</v>
      </c>
      <c r="M31" s="67"/>
      <c r="N31" s="66">
        <f t="shared" si="3"/>
        <v>1380</v>
      </c>
      <c r="O31" s="1"/>
      <c r="P31" s="213"/>
      <c r="Q31" s="30"/>
    </row>
    <row r="32" spans="1:17" x14ac:dyDescent="0.25">
      <c r="A32" s="1"/>
      <c r="B32" s="22">
        <v>1131</v>
      </c>
      <c r="C32" s="9"/>
      <c r="D32" s="64" t="s">
        <v>25</v>
      </c>
      <c r="E32" s="1"/>
      <c r="F32" s="66">
        <f t="shared" si="0"/>
        <v>233.5</v>
      </c>
      <c r="G32" s="67"/>
      <c r="H32" s="66">
        <f t="shared" si="1"/>
        <v>3.5024999999999999</v>
      </c>
      <c r="I32" s="67"/>
      <c r="J32" s="66">
        <v>230</v>
      </c>
      <c r="K32" s="68"/>
      <c r="L32" s="66">
        <f t="shared" si="2"/>
        <v>1401</v>
      </c>
      <c r="M32" s="67"/>
      <c r="N32" s="66">
        <f t="shared" si="3"/>
        <v>1380</v>
      </c>
      <c r="O32" s="1"/>
      <c r="P32" s="213"/>
      <c r="Q32" s="30"/>
    </row>
    <row r="33" spans="1:17" x14ac:dyDescent="0.25">
      <c r="A33" s="1"/>
      <c r="B33" s="22">
        <v>1104</v>
      </c>
      <c r="C33" s="9"/>
      <c r="D33" s="64" t="s">
        <v>95</v>
      </c>
      <c r="E33" s="1"/>
      <c r="F33" s="66">
        <f t="shared" ref="F33" si="8">ROUND(J33/98.5%,2)</f>
        <v>233.5</v>
      </c>
      <c r="G33" s="67"/>
      <c r="H33" s="66">
        <f t="shared" ref="H33" si="9">F33*1.5%</f>
        <v>3.5024999999999999</v>
      </c>
      <c r="I33" s="67"/>
      <c r="J33" s="66">
        <v>230</v>
      </c>
      <c r="K33" s="68"/>
      <c r="L33" s="66">
        <f t="shared" ref="L33" si="10">F33*6</f>
        <v>1401</v>
      </c>
      <c r="M33" s="67"/>
      <c r="N33" s="66">
        <f t="shared" ref="N33" si="11">J33*6</f>
        <v>1380</v>
      </c>
      <c r="O33" s="1"/>
      <c r="P33" s="213"/>
      <c r="Q33" s="30"/>
    </row>
    <row r="34" spans="1:17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 t="shared" si="0"/>
        <v>233.5</v>
      </c>
      <c r="G34" s="67"/>
      <c r="H34" s="66">
        <f t="shared" si="1"/>
        <v>3.5024999999999999</v>
      </c>
      <c r="I34" s="67"/>
      <c r="J34" s="66">
        <v>230</v>
      </c>
      <c r="K34" s="68"/>
      <c r="L34" s="66">
        <f t="shared" si="2"/>
        <v>1401</v>
      </c>
      <c r="M34" s="67"/>
      <c r="N34" s="66">
        <f t="shared" si="3"/>
        <v>1380</v>
      </c>
      <c r="O34" s="1"/>
      <c r="P34" s="213"/>
      <c r="Q34" s="30"/>
    </row>
    <row r="35" spans="1:17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 t="shared" si="0"/>
        <v>233.5</v>
      </c>
      <c r="G35" s="67"/>
      <c r="H35" s="66">
        <f t="shared" si="1"/>
        <v>3.5024999999999999</v>
      </c>
      <c r="I35" s="67"/>
      <c r="J35" s="66">
        <v>230</v>
      </c>
      <c r="K35" s="68"/>
      <c r="L35" s="66">
        <f t="shared" si="2"/>
        <v>1401</v>
      </c>
      <c r="M35" s="67"/>
      <c r="N35" s="66">
        <f t="shared" si="3"/>
        <v>1380</v>
      </c>
      <c r="O35" s="1"/>
      <c r="P35" s="213"/>
      <c r="Q35" s="30"/>
    </row>
    <row r="36" spans="1:17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 t="shared" si="0"/>
        <v>233.5</v>
      </c>
      <c r="G36" s="67"/>
      <c r="H36" s="66">
        <f t="shared" si="1"/>
        <v>3.5024999999999999</v>
      </c>
      <c r="I36" s="67"/>
      <c r="J36" s="66">
        <v>230</v>
      </c>
      <c r="K36" s="68"/>
      <c r="L36" s="66">
        <f t="shared" si="2"/>
        <v>1401</v>
      </c>
      <c r="M36" s="67"/>
      <c r="N36" s="66">
        <f t="shared" si="3"/>
        <v>1380</v>
      </c>
      <c r="O36" s="1"/>
      <c r="P36" s="213"/>
      <c r="Q36" s="30"/>
    </row>
    <row r="37" spans="1:17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 t="shared" si="0"/>
        <v>233.5</v>
      </c>
      <c r="G37" s="67"/>
      <c r="H37" s="66">
        <f t="shared" si="1"/>
        <v>3.5024999999999999</v>
      </c>
      <c r="I37" s="67"/>
      <c r="J37" s="66">
        <v>230</v>
      </c>
      <c r="K37" s="68"/>
      <c r="L37" s="66">
        <f t="shared" si="2"/>
        <v>1401</v>
      </c>
      <c r="M37" s="67"/>
      <c r="N37" s="66">
        <f t="shared" si="3"/>
        <v>1380</v>
      </c>
      <c r="O37" s="1"/>
      <c r="P37" s="213"/>
      <c r="Q37" s="30"/>
    </row>
    <row r="38" spans="1:17" x14ac:dyDescent="0.25">
      <c r="A38" s="1"/>
      <c r="B38" s="22">
        <f>IF('Reaj 2016 - Região S e SE '!B46="","",'Reaj 2016 - Região S e SE '!B46)</f>
        <v>1108</v>
      </c>
      <c r="C38" s="9"/>
      <c r="D38" s="64" t="s">
        <v>27</v>
      </c>
      <c r="E38" s="1"/>
      <c r="F38" s="66">
        <f t="shared" si="0"/>
        <v>233.5</v>
      </c>
      <c r="G38" s="67"/>
      <c r="H38" s="66">
        <f t="shared" si="1"/>
        <v>3.5024999999999999</v>
      </c>
      <c r="I38" s="67"/>
      <c r="J38" s="66">
        <v>230</v>
      </c>
      <c r="K38" s="68"/>
      <c r="L38" s="66">
        <f t="shared" si="2"/>
        <v>1401</v>
      </c>
      <c r="M38" s="67"/>
      <c r="N38" s="66">
        <f t="shared" si="3"/>
        <v>1380</v>
      </c>
      <c r="O38" s="1"/>
      <c r="P38" s="213"/>
      <c r="Q38" s="30"/>
    </row>
    <row r="39" spans="1:17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 t="shared" si="0"/>
        <v>233.5</v>
      </c>
      <c r="G39" s="67"/>
      <c r="H39" s="66">
        <f t="shared" si="1"/>
        <v>3.5024999999999999</v>
      </c>
      <c r="I39" s="67"/>
      <c r="J39" s="66">
        <v>230</v>
      </c>
      <c r="K39" s="68"/>
      <c r="L39" s="66">
        <f t="shared" si="2"/>
        <v>1401</v>
      </c>
      <c r="M39" s="67"/>
      <c r="N39" s="66">
        <f t="shared" si="3"/>
        <v>1380</v>
      </c>
      <c r="O39" s="1"/>
      <c r="P39" s="213"/>
      <c r="Q39" s="30"/>
    </row>
    <row r="40" spans="1:17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 t="shared" si="0"/>
        <v>233.5</v>
      </c>
      <c r="G40" s="67"/>
      <c r="H40" s="66">
        <f t="shared" si="1"/>
        <v>3.5024999999999999</v>
      </c>
      <c r="I40" s="67"/>
      <c r="J40" s="66">
        <v>230</v>
      </c>
      <c r="K40" s="68"/>
      <c r="L40" s="66">
        <f t="shared" si="2"/>
        <v>1401</v>
      </c>
      <c r="M40" s="67"/>
      <c r="N40" s="66">
        <f t="shared" si="3"/>
        <v>1380</v>
      </c>
      <c r="O40" s="1"/>
      <c r="P40" s="213"/>
      <c r="Q40" s="30"/>
    </row>
    <row r="41" spans="1:17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 t="shared" si="0"/>
        <v>233.5</v>
      </c>
      <c r="G41" s="67"/>
      <c r="H41" s="66">
        <f t="shared" si="1"/>
        <v>3.5024999999999999</v>
      </c>
      <c r="I41" s="67"/>
      <c r="J41" s="66">
        <v>230</v>
      </c>
      <c r="K41" s="68"/>
      <c r="L41" s="66">
        <f t="shared" si="2"/>
        <v>1401</v>
      </c>
      <c r="M41" s="67"/>
      <c r="N41" s="66">
        <f t="shared" si="3"/>
        <v>1380</v>
      </c>
      <c r="O41" s="1"/>
      <c r="P41" s="213"/>
      <c r="Q41" s="30"/>
    </row>
    <row r="42" spans="1:17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 t="shared" si="0"/>
        <v>233.5</v>
      </c>
      <c r="G42" s="67"/>
      <c r="H42" s="66">
        <f t="shared" si="1"/>
        <v>3.5024999999999999</v>
      </c>
      <c r="I42" s="67"/>
      <c r="J42" s="66">
        <v>230</v>
      </c>
      <c r="K42" s="68"/>
      <c r="L42" s="66">
        <f t="shared" si="2"/>
        <v>1401</v>
      </c>
      <c r="M42" s="67"/>
      <c r="N42" s="66">
        <f t="shared" si="3"/>
        <v>1380</v>
      </c>
      <c r="O42" s="1"/>
      <c r="P42" s="213"/>
      <c r="Q42" s="30"/>
    </row>
    <row r="43" spans="1:17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L43" s="9"/>
      <c r="M43" s="9"/>
      <c r="N43" s="28"/>
      <c r="O43" s="9"/>
      <c r="P43" s="213"/>
    </row>
    <row r="44" spans="1:17" x14ac:dyDescent="0.25">
      <c r="A44" s="33"/>
      <c r="B44" s="286" t="s">
        <v>31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33"/>
    </row>
    <row r="45" spans="1:17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L45" s="9"/>
      <c r="M45" s="9"/>
      <c r="N45" s="34"/>
      <c r="O45" s="9"/>
    </row>
    <row r="46" spans="1:17" x14ac:dyDescent="0.25">
      <c r="A46" s="35"/>
      <c r="B46" s="287" t="s">
        <v>32</v>
      </c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35"/>
    </row>
    <row r="47" spans="1:17" ht="15" customHeight="1" x14ac:dyDescent="0.25">
      <c r="A47" s="9"/>
      <c r="B47" s="289" t="s">
        <v>66</v>
      </c>
      <c r="C47" s="289"/>
      <c r="D47" s="289"/>
      <c r="E47" s="289"/>
      <c r="F47" s="289"/>
      <c r="G47" s="289"/>
      <c r="H47" s="289"/>
      <c r="I47" s="289"/>
      <c r="J47" s="289"/>
      <c r="K47" s="9"/>
      <c r="L47" s="9"/>
      <c r="M47" s="9"/>
      <c r="N47" s="38"/>
      <c r="O47" s="9"/>
    </row>
    <row r="48" spans="1:17" x14ac:dyDescent="0.25">
      <c r="A48" s="35"/>
      <c r="B48" s="288"/>
      <c r="C48" s="288"/>
      <c r="D48" s="288"/>
      <c r="E48" s="288"/>
      <c r="F48" s="288"/>
      <c r="G48" s="288"/>
      <c r="H48" s="288"/>
      <c r="I48" s="288"/>
      <c r="J48" s="288"/>
      <c r="K48" s="143"/>
      <c r="L48" s="143"/>
      <c r="M48" s="9"/>
      <c r="N48" s="143"/>
      <c r="O48" s="35"/>
    </row>
    <row r="49" spans="1:15" ht="15" customHeight="1" x14ac:dyDescent="0.25">
      <c r="A49" s="35"/>
      <c r="B49" s="288" t="s">
        <v>90</v>
      </c>
      <c r="C49" s="288"/>
      <c r="D49" s="288"/>
      <c r="E49" s="288"/>
      <c r="F49" s="288"/>
      <c r="G49" s="288"/>
      <c r="H49" s="288"/>
      <c r="I49" s="288"/>
      <c r="J49" s="288"/>
      <c r="K49" s="143"/>
      <c r="L49" s="143"/>
      <c r="M49" s="9"/>
      <c r="N49" s="143"/>
      <c r="O49" s="35"/>
    </row>
    <row r="50" spans="1:15" ht="15" customHeight="1" x14ac:dyDescent="0.25">
      <c r="A50" s="35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9"/>
      <c r="N50" s="143"/>
      <c r="O50" s="35"/>
    </row>
    <row r="51" spans="1:15" ht="15" customHeight="1" x14ac:dyDescent="0.25">
      <c r="A51" s="35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9"/>
      <c r="N51" s="143"/>
      <c r="O51" s="35"/>
    </row>
    <row r="52" spans="1:15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L52" s="35"/>
      <c r="M52" s="9"/>
      <c r="N52" s="35"/>
      <c r="O52" s="26"/>
    </row>
    <row r="53" spans="1:15" ht="15.75" customHeight="1" x14ac:dyDescent="0.25">
      <c r="A53" s="26"/>
      <c r="B53" s="284" t="s">
        <v>111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6"/>
    </row>
    <row r="54" spans="1:15" ht="15.75" customHeight="1" x14ac:dyDescent="0.25">
      <c r="B54" s="284" t="s">
        <v>46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40"/>
    </row>
  </sheetData>
  <mergeCells count="10">
    <mergeCell ref="B48:J48"/>
    <mergeCell ref="B49:J49"/>
    <mergeCell ref="B53:N53"/>
    <mergeCell ref="B54:N54"/>
    <mergeCell ref="B2:N2"/>
    <mergeCell ref="B3:N3"/>
    <mergeCell ref="B4:N4"/>
    <mergeCell ref="B44:N44"/>
    <mergeCell ref="B46:N46"/>
    <mergeCell ref="B47:J47"/>
  </mergeCells>
  <printOptions horizontalCentered="1"/>
  <pageMargins left="0.36" right="0.38" top="1.3779527559055118" bottom="0.78740157480314965" header="0.31496062992125984" footer="0.31496062992125984"/>
  <pageSetup paperSize="9" scale="66" orientation="landscape" r:id="rId1"/>
  <headerFooter>
    <oddHeader>&amp;R&amp;"Arial,Negrito"&amp;18Anexo 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theme="6" tint="0.59999389629810485"/>
    <pageSetUpPr fitToPage="1"/>
  </sheetPr>
  <dimension ref="A1:Y54"/>
  <sheetViews>
    <sheetView showGridLines="0" zoomScale="85" zoomScaleNormal="85" workbookViewId="0">
      <pane ySplit="7" topLeftCell="A8" activePane="bottomLeft" state="frozen"/>
      <selection activeCell="F9" sqref="F9:N10"/>
      <selection pane="bottomLeft" activeCell="Y8" sqref="Y8:Y9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0.85546875" style="7" customWidth="1"/>
    <col min="22" max="22" width="2.7109375" style="7" customWidth="1"/>
    <col min="23" max="23" width="23.7109375" style="7" customWidth="1"/>
    <col min="24" max="24" width="1.5703125" style="7" customWidth="1"/>
    <col min="25" max="25" width="24.42578125" style="7" bestFit="1" customWidth="1"/>
    <col min="26" max="16384" width="9.140625" style="7"/>
  </cols>
  <sheetData>
    <row r="1" spans="1:2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</row>
    <row r="2" spans="1:25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25" s="5" customFormat="1" ht="23.25" customHeight="1" x14ac:dyDescent="0.25">
      <c r="A3" s="1"/>
      <c r="B3" s="284" t="s">
        <v>62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170"/>
    </row>
    <row r="4" spans="1:25" ht="15.75" customHeight="1" x14ac:dyDescent="0.25">
      <c r="A4" s="1"/>
      <c r="B4" s="290" t="s">
        <v>99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</row>
    <row r="5" spans="1:25" ht="6.75" customHeight="1" x14ac:dyDescent="0.25">
      <c r="A5" s="1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</row>
    <row r="6" spans="1:25" ht="34.9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W6" s="174" t="s">
        <v>192</v>
      </c>
      <c r="Y6" s="174" t="s">
        <v>193</v>
      </c>
    </row>
    <row r="7" spans="1:25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M7" s="161"/>
      <c r="O7" s="161"/>
      <c r="Q7" s="161"/>
      <c r="S7" s="161"/>
      <c r="T7" s="172"/>
      <c r="W7" s="172"/>
      <c r="Y7" s="172"/>
    </row>
    <row r="8" spans="1:25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175">
        <f>IF(T8="","",N8/F8)</f>
        <v>0.27777777777777768</v>
      </c>
      <c r="M8" s="163"/>
      <c r="N8" s="176">
        <f>IF(T8="","",F8-P8)</f>
        <v>101.52284263959388</v>
      </c>
      <c r="O8" s="163"/>
      <c r="P8" s="56">
        <f>IF(T8="","",T8/98.5%)</f>
        <v>263.95939086294419</v>
      </c>
      <c r="Q8" s="167"/>
      <c r="R8" s="56">
        <f>IF(T8="","",P8*1.5%)</f>
        <v>3.9593908629441628</v>
      </c>
      <c r="S8" s="163"/>
      <c r="T8" s="177">
        <v>260</v>
      </c>
      <c r="U8" s="30"/>
      <c r="W8" s="283" t="s">
        <v>84</v>
      </c>
      <c r="Y8" s="281" t="s">
        <v>179</v>
      </c>
    </row>
    <row r="9" spans="1:25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>'Reaj 2016 - Região S e SE '!P9</f>
        <v>316.75126903553297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175">
        <f t="shared" ref="L9:L42" si="0">IF(T9="","",N9/F9)</f>
        <v>0.32692307692307682</v>
      </c>
      <c r="M9" s="163"/>
      <c r="N9" s="176">
        <f t="shared" ref="N9:N42" si="1">IF(T9="","",F9-P9)</f>
        <v>103.55329949238575</v>
      </c>
      <c r="O9" s="163"/>
      <c r="P9" s="56">
        <f t="shared" ref="P9:P42" si="2">IF(T9="","",T9/98.5%)</f>
        <v>213.19796954314722</v>
      </c>
      <c r="Q9" s="167"/>
      <c r="R9" s="56">
        <f t="shared" ref="R9:R42" si="3">IF(T9="","",P9*1.5%)</f>
        <v>3.1979695431472082</v>
      </c>
      <c r="S9" s="163"/>
      <c r="T9" s="177">
        <v>210</v>
      </c>
      <c r="U9" s="30"/>
      <c r="Y9" s="281" t="s">
        <v>180</v>
      </c>
    </row>
    <row r="10" spans="1:25" x14ac:dyDescent="0.25">
      <c r="A10" s="1"/>
      <c r="B10" s="22">
        <v>1133</v>
      </c>
      <c r="C10" s="9"/>
      <c r="D10" s="64" t="s">
        <v>110</v>
      </c>
      <c r="E10" s="1"/>
      <c r="F10" s="66">
        <f>'Reaj 2016 - Região S e SE '!P10</f>
        <v>312.69035532994923</v>
      </c>
      <c r="G10" s="67"/>
      <c r="H10" s="66">
        <f>'Reaj 2016 - Região S e SE '!R10</f>
        <v>4.690355329949238</v>
      </c>
      <c r="I10" s="67"/>
      <c r="J10" s="66">
        <f>'Reaj 2016 - Região S e SE '!T10</f>
        <v>308</v>
      </c>
      <c r="K10" s="68"/>
      <c r="L10" s="175">
        <f t="shared" ref="L10" si="4">IF(T10="","",N10/F10)</f>
        <v>0.31818181818181812</v>
      </c>
      <c r="M10" s="163"/>
      <c r="N10" s="176">
        <f t="shared" ref="N10" si="5">IF(T10="","",F10-P10)</f>
        <v>99.492385786802004</v>
      </c>
      <c r="O10" s="163"/>
      <c r="P10" s="56">
        <f t="shared" ref="P10" si="6">IF(T10="","",T10/98.5%)</f>
        <v>213.19796954314722</v>
      </c>
      <c r="Q10" s="167"/>
      <c r="R10" s="56">
        <f t="shared" ref="R10" si="7">IF(T10="","",P10*1.5%)</f>
        <v>3.1979695431472082</v>
      </c>
      <c r="S10" s="163"/>
      <c r="T10" s="177">
        <v>210</v>
      </c>
      <c r="U10" s="30"/>
    </row>
    <row r="11" spans="1:25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>'Reaj 2016 - Região S e SE '!P11</f>
        <v>312.69035532994923</v>
      </c>
      <c r="G11" s="67"/>
      <c r="H11" s="66">
        <f>'Reaj 2016 - Região S e SE '!R11</f>
        <v>4.690355329949238</v>
      </c>
      <c r="I11" s="67"/>
      <c r="J11" s="66">
        <f>'Reaj 2016 - Região S e SE '!T11</f>
        <v>308</v>
      </c>
      <c r="K11" s="68"/>
      <c r="L11" s="175">
        <f t="shared" si="0"/>
        <v>0.31818181818181812</v>
      </c>
      <c r="M11" s="163"/>
      <c r="N11" s="176">
        <f t="shared" si="1"/>
        <v>99.492385786802004</v>
      </c>
      <c r="O11" s="163"/>
      <c r="P11" s="56">
        <f t="shared" si="2"/>
        <v>213.19796954314722</v>
      </c>
      <c r="Q11" s="167"/>
      <c r="R11" s="56">
        <f t="shared" si="3"/>
        <v>3.1979695431472082</v>
      </c>
      <c r="S11" s="163"/>
      <c r="T11" s="177">
        <v>210</v>
      </c>
      <c r="U11" s="30"/>
    </row>
    <row r="12" spans="1:25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>'Reaj 2016 - Região S e SE '!P13</f>
        <v>328.93401015228426</v>
      </c>
      <c r="G12" s="67"/>
      <c r="H12" s="66">
        <f>'Reaj 2016 - Região S e SE '!R13</f>
        <v>4.9340101522842641</v>
      </c>
      <c r="I12" s="67"/>
      <c r="J12" s="66">
        <f>'Reaj 2016 - Região S e SE '!T13</f>
        <v>324</v>
      </c>
      <c r="K12" s="68"/>
      <c r="L12" s="175">
        <f t="shared" si="0"/>
        <v>0.3518518518518518</v>
      </c>
      <c r="M12" s="163"/>
      <c r="N12" s="176">
        <f t="shared" si="1"/>
        <v>115.73604060913704</v>
      </c>
      <c r="O12" s="163"/>
      <c r="P12" s="56">
        <f t="shared" si="2"/>
        <v>213.19796954314722</v>
      </c>
      <c r="Q12" s="167"/>
      <c r="R12" s="56">
        <f t="shared" si="3"/>
        <v>3.1979695431472082</v>
      </c>
      <c r="S12" s="163"/>
      <c r="T12" s="177">
        <v>210</v>
      </c>
      <c r="U12" s="30"/>
    </row>
    <row r="13" spans="1:25" x14ac:dyDescent="0.25">
      <c r="A13" s="1"/>
      <c r="B13" s="255">
        <f>IF('Reaj 2016 - Região S e SE '!B14="","",'Reaj 2016 - Região S e SE '!B14)</f>
        <v>1107</v>
      </c>
      <c r="C13" s="256"/>
      <c r="D13" s="257" t="s">
        <v>12</v>
      </c>
      <c r="E13" s="258"/>
      <c r="F13" s="259">
        <f>'Reaj 2016 - Região S e SE '!P14</f>
        <v>329.94923857868019</v>
      </c>
      <c r="G13" s="260"/>
      <c r="H13" s="259">
        <f>'Reaj 2016 - Região S e SE '!R14</f>
        <v>4.9492385786802027</v>
      </c>
      <c r="I13" s="260"/>
      <c r="J13" s="259">
        <f>'Reaj 2016 - Região S e SE '!T14</f>
        <v>325</v>
      </c>
      <c r="K13" s="261"/>
      <c r="L13" s="262">
        <f t="shared" ref="L13" si="8">IF(T13="","",N13/F13)</f>
        <v>0.29230769230769227</v>
      </c>
      <c r="M13" s="263"/>
      <c r="N13" s="264">
        <f t="shared" ref="N13" si="9">IF(T13="","",F13-P13)</f>
        <v>96.446700507614196</v>
      </c>
      <c r="O13" s="263"/>
      <c r="P13" s="265">
        <f t="shared" ref="P13" si="10">IF(T13="","",T13/98.5%)</f>
        <v>233.502538071066</v>
      </c>
      <c r="Q13" s="266"/>
      <c r="R13" s="265">
        <f t="shared" ref="R13" si="11">IF(T13="","",P13*1.5%)</f>
        <v>3.5025380710659899</v>
      </c>
      <c r="S13" s="263"/>
      <c r="T13" s="267">
        <v>230</v>
      </c>
      <c r="U13" s="30"/>
    </row>
    <row r="14" spans="1:25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>'Reaj 2016 - Região S e SE '!P15</f>
        <v>312.69035532994923</v>
      </c>
      <c r="G14" s="67"/>
      <c r="H14" s="66">
        <f>'Reaj 2016 - Região S e SE '!R15</f>
        <v>4.690355329949238</v>
      </c>
      <c r="I14" s="67"/>
      <c r="J14" s="66">
        <f>'Reaj 2016 - Região S e SE '!T15</f>
        <v>308</v>
      </c>
      <c r="K14" s="68"/>
      <c r="L14" s="175">
        <f t="shared" si="0"/>
        <v>0.31818181818181812</v>
      </c>
      <c r="M14" s="163"/>
      <c r="N14" s="176">
        <f t="shared" si="1"/>
        <v>99.492385786802004</v>
      </c>
      <c r="O14" s="163"/>
      <c r="P14" s="56">
        <f t="shared" si="2"/>
        <v>213.19796954314722</v>
      </c>
      <c r="Q14" s="167"/>
      <c r="R14" s="56">
        <f t="shared" si="3"/>
        <v>3.1979695431472082</v>
      </c>
      <c r="S14" s="163"/>
      <c r="T14" s="177">
        <v>210</v>
      </c>
      <c r="U14" s="30"/>
    </row>
    <row r="15" spans="1:25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>'Reaj 2016 - Região S e SE '!P17</f>
        <v>316.75126903553297</v>
      </c>
      <c r="G15" s="67"/>
      <c r="H15" s="66">
        <f>'Reaj 2016 - Região S e SE '!R17</f>
        <v>4.7512690355329941</v>
      </c>
      <c r="I15" s="67"/>
      <c r="J15" s="66">
        <f>'Reaj 2016 - Região S e SE '!T17</f>
        <v>312</v>
      </c>
      <c r="K15" s="68"/>
      <c r="L15" s="175">
        <f t="shared" si="0"/>
        <v>0.32692307692307682</v>
      </c>
      <c r="M15" s="163"/>
      <c r="N15" s="176">
        <f t="shared" si="1"/>
        <v>103.55329949238575</v>
      </c>
      <c r="O15" s="163"/>
      <c r="P15" s="56">
        <f t="shared" si="2"/>
        <v>213.19796954314722</v>
      </c>
      <c r="Q15" s="167"/>
      <c r="R15" s="56">
        <f t="shared" si="3"/>
        <v>3.1979695431472082</v>
      </c>
      <c r="S15" s="163"/>
      <c r="T15" s="177">
        <v>210</v>
      </c>
      <c r="U15" s="30"/>
    </row>
    <row r="16" spans="1:25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>'Reaj 2016 - Região S e SE '!P19</f>
        <v>312.69035532994923</v>
      </c>
      <c r="G16" s="67"/>
      <c r="H16" s="66">
        <f>'Reaj 2016 - Região S e SE '!R19</f>
        <v>4.690355329949238</v>
      </c>
      <c r="I16" s="67"/>
      <c r="J16" s="66">
        <f>'Reaj 2016 - Região S e SE '!T19</f>
        <v>308</v>
      </c>
      <c r="K16" s="68"/>
      <c r="L16" s="175">
        <f t="shared" si="0"/>
        <v>0.31818181818181812</v>
      </c>
      <c r="M16" s="163"/>
      <c r="N16" s="176">
        <f t="shared" si="1"/>
        <v>99.492385786802004</v>
      </c>
      <c r="O16" s="163"/>
      <c r="P16" s="56">
        <f t="shared" si="2"/>
        <v>213.19796954314722</v>
      </c>
      <c r="Q16" s="167"/>
      <c r="R16" s="56">
        <f t="shared" si="3"/>
        <v>3.1979695431472082</v>
      </c>
      <c r="S16" s="163"/>
      <c r="T16" s="177">
        <v>210</v>
      </c>
      <c r="U16" s="30"/>
    </row>
    <row r="17" spans="1:21" x14ac:dyDescent="0.25">
      <c r="A17" s="1"/>
      <c r="B17" s="22">
        <f>IF('Reaj 2016 - Região S e SE '!B20="","",'Reaj 2016 - Região S e SE '!B20)</f>
        <v>1129</v>
      </c>
      <c r="C17" s="9"/>
      <c r="D17" s="64" t="s">
        <v>162</v>
      </c>
      <c r="E17" s="1"/>
      <c r="F17" s="66">
        <f>'Reaj 2016 - Região S e SE '!P20</f>
        <v>312.69035532994923</v>
      </c>
      <c r="G17" s="67"/>
      <c r="H17" s="66">
        <f>'Reaj 2016 - Região S e SE '!R20</f>
        <v>4.690355329949238</v>
      </c>
      <c r="I17" s="67"/>
      <c r="J17" s="66">
        <f>'Reaj 2016 - Região S e SE '!T20</f>
        <v>308</v>
      </c>
      <c r="K17" s="68"/>
      <c r="L17" s="175">
        <f t="shared" si="0"/>
        <v>0.31818181818181812</v>
      </c>
      <c r="M17" s="163"/>
      <c r="N17" s="176">
        <f t="shared" si="1"/>
        <v>99.492385786802004</v>
      </c>
      <c r="O17" s="163"/>
      <c r="P17" s="56">
        <f t="shared" si="2"/>
        <v>213.19796954314722</v>
      </c>
      <c r="Q17" s="167"/>
      <c r="R17" s="56">
        <f t="shared" si="3"/>
        <v>3.1979695431472082</v>
      </c>
      <c r="S17" s="163"/>
      <c r="T17" s="177">
        <v>210</v>
      </c>
      <c r="U17" s="30"/>
    </row>
    <row r="18" spans="1:21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>'Reaj 2016 - Região S e SE '!P22</f>
        <v>312.69035532994923</v>
      </c>
      <c r="G18" s="67"/>
      <c r="H18" s="66">
        <f>'Reaj 2016 - Região S e SE '!R22</f>
        <v>4.690355329949238</v>
      </c>
      <c r="I18" s="67"/>
      <c r="J18" s="66">
        <f>'Reaj 2016 - Região S e SE '!T22</f>
        <v>308</v>
      </c>
      <c r="K18" s="68"/>
      <c r="L18" s="175">
        <f t="shared" si="0"/>
        <v>0.31818181818181812</v>
      </c>
      <c r="M18" s="163"/>
      <c r="N18" s="176">
        <f t="shared" si="1"/>
        <v>99.492385786802004</v>
      </c>
      <c r="O18" s="163"/>
      <c r="P18" s="56">
        <f t="shared" si="2"/>
        <v>213.19796954314722</v>
      </c>
      <c r="Q18" s="167"/>
      <c r="R18" s="56">
        <f t="shared" si="3"/>
        <v>3.1979695431472082</v>
      </c>
      <c r="S18" s="163"/>
      <c r="T18" s="177">
        <v>210</v>
      </c>
      <c r="U18" s="30"/>
    </row>
    <row r="19" spans="1:21" x14ac:dyDescent="0.25">
      <c r="A19" s="1"/>
      <c r="B19" s="22">
        <v>1113</v>
      </c>
      <c r="C19" s="9"/>
      <c r="D19" s="64" t="s">
        <v>97</v>
      </c>
      <c r="E19" s="1"/>
      <c r="F19" s="66">
        <f>'Reaj 2016 - Região S e SE '!P23</f>
        <v>312.69035532994923</v>
      </c>
      <c r="G19" s="67"/>
      <c r="H19" s="66">
        <f>'Reaj 2016 - Região S e SE '!R23</f>
        <v>4.690355329949238</v>
      </c>
      <c r="I19" s="67"/>
      <c r="J19" s="66">
        <f>'Reaj 2016 - Região S e SE '!T23</f>
        <v>308</v>
      </c>
      <c r="K19" s="68"/>
      <c r="L19" s="175">
        <f t="shared" ref="L19" si="12">IF(T19="","",N19/F19)</f>
        <v>0.31818181818181812</v>
      </c>
      <c r="M19" s="163"/>
      <c r="N19" s="176">
        <f t="shared" ref="N19" si="13">IF(T19="","",F19-P19)</f>
        <v>99.492385786802004</v>
      </c>
      <c r="O19" s="163"/>
      <c r="P19" s="56">
        <f t="shared" ref="P19" si="14">IF(T19="","",T19/98.5%)</f>
        <v>213.19796954314722</v>
      </c>
      <c r="Q19" s="167"/>
      <c r="R19" s="56">
        <f t="shared" ref="R19" si="15">IF(T19="","",P19*1.5%)</f>
        <v>3.1979695431472082</v>
      </c>
      <c r="S19" s="163"/>
      <c r="T19" s="177">
        <v>210</v>
      </c>
      <c r="U19" s="30"/>
    </row>
    <row r="20" spans="1:21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>'Reaj 2016 - Região S e SE '!P24</f>
        <v>316.75126903553297</v>
      </c>
      <c r="G20" s="67"/>
      <c r="H20" s="66">
        <f>'Reaj 2016 - Região S e SE '!R24</f>
        <v>4.7512690355329941</v>
      </c>
      <c r="I20" s="67"/>
      <c r="J20" s="66">
        <f>'Reaj 2016 - Região S e SE '!T24</f>
        <v>312</v>
      </c>
      <c r="K20" s="68"/>
      <c r="L20" s="175">
        <f t="shared" si="0"/>
        <v>0.32692307692307682</v>
      </c>
      <c r="M20" s="163"/>
      <c r="N20" s="176">
        <f t="shared" si="1"/>
        <v>103.55329949238575</v>
      </c>
      <c r="O20" s="163"/>
      <c r="P20" s="56">
        <f t="shared" si="2"/>
        <v>213.19796954314722</v>
      </c>
      <c r="Q20" s="167"/>
      <c r="R20" s="56">
        <f t="shared" si="3"/>
        <v>3.1979695431472082</v>
      </c>
      <c r="S20" s="163"/>
      <c r="T20" s="177">
        <v>210</v>
      </c>
      <c r="U20" s="30"/>
    </row>
    <row r="21" spans="1:21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>'Reaj 2016 - Região S e SE '!P26</f>
        <v>312.69035532994923</v>
      </c>
      <c r="G21" s="67"/>
      <c r="H21" s="66">
        <f>'Reaj 2016 - Região S e SE '!R26</f>
        <v>4.690355329949238</v>
      </c>
      <c r="I21" s="67"/>
      <c r="J21" s="66">
        <f>'Reaj 2016 - Região S e SE '!T26</f>
        <v>308</v>
      </c>
      <c r="K21" s="68"/>
      <c r="L21" s="175">
        <f t="shared" si="0"/>
        <v>0.31818181818181812</v>
      </c>
      <c r="M21" s="163"/>
      <c r="N21" s="176">
        <f t="shared" si="1"/>
        <v>99.492385786802004</v>
      </c>
      <c r="O21" s="163"/>
      <c r="P21" s="56">
        <f t="shared" si="2"/>
        <v>213.19796954314722</v>
      </c>
      <c r="Q21" s="167"/>
      <c r="R21" s="56">
        <f t="shared" si="3"/>
        <v>3.1979695431472082</v>
      </c>
      <c r="S21" s="163"/>
      <c r="T21" s="177">
        <v>210</v>
      </c>
      <c r="U21" s="30"/>
    </row>
    <row r="22" spans="1:21" x14ac:dyDescent="0.25">
      <c r="A22" s="1"/>
      <c r="B22" s="22">
        <f>IF('Reaj 2016 - Região S e SE '!B27="","",'Reaj 2016 - Região S e SE '!B27)</f>
        <v>1125</v>
      </c>
      <c r="C22" s="9"/>
      <c r="D22" s="64" t="s">
        <v>17</v>
      </c>
      <c r="E22" s="1"/>
      <c r="F22" s="66">
        <f>'Reaj 2016 - Região S e SE '!P27</f>
        <v>316.75126903553297</v>
      </c>
      <c r="G22" s="67"/>
      <c r="H22" s="66">
        <f>'Reaj 2016 - Região S e SE '!R27</f>
        <v>4.7512690355329941</v>
      </c>
      <c r="I22" s="67"/>
      <c r="J22" s="66">
        <f>'Reaj 2016 - Região S e SE '!T27</f>
        <v>312</v>
      </c>
      <c r="K22" s="68"/>
      <c r="L22" s="175">
        <f t="shared" si="0"/>
        <v>0.32692307692307682</v>
      </c>
      <c r="M22" s="163"/>
      <c r="N22" s="176">
        <f t="shared" si="1"/>
        <v>103.55329949238575</v>
      </c>
      <c r="O22" s="163"/>
      <c r="P22" s="56">
        <f t="shared" si="2"/>
        <v>213.19796954314722</v>
      </c>
      <c r="Q22" s="167"/>
      <c r="R22" s="56">
        <f t="shared" si="3"/>
        <v>3.1979695431472082</v>
      </c>
      <c r="S22" s="163"/>
      <c r="T22" s="177">
        <v>210</v>
      </c>
      <c r="U22" s="30"/>
    </row>
    <row r="23" spans="1:21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>'Reaj 2016 - Região S e SE '!P29</f>
        <v>316.75126903553297</v>
      </c>
      <c r="G23" s="67"/>
      <c r="H23" s="66">
        <f>'Reaj 2016 - Região S e SE '!R29</f>
        <v>4.7512690355329941</v>
      </c>
      <c r="I23" s="67"/>
      <c r="J23" s="66">
        <f>'Reaj 2016 - Região S e SE '!T29</f>
        <v>312</v>
      </c>
      <c r="K23" s="68"/>
      <c r="L23" s="175">
        <f t="shared" si="0"/>
        <v>0.32692307692307682</v>
      </c>
      <c r="M23" s="163"/>
      <c r="N23" s="176">
        <f t="shared" si="1"/>
        <v>103.55329949238575</v>
      </c>
      <c r="O23" s="163"/>
      <c r="P23" s="56">
        <f t="shared" si="2"/>
        <v>213.19796954314722</v>
      </c>
      <c r="Q23" s="167"/>
      <c r="R23" s="56">
        <f t="shared" si="3"/>
        <v>3.1979695431472082</v>
      </c>
      <c r="S23" s="163"/>
      <c r="T23" s="177">
        <v>210</v>
      </c>
      <c r="U23" s="30"/>
    </row>
    <row r="24" spans="1:21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>'Reaj 2016 - Região S e SE '!P30</f>
        <v>312.69035532994923</v>
      </c>
      <c r="G24" s="67"/>
      <c r="H24" s="66">
        <f>'Reaj 2016 - Região S e SE '!R30</f>
        <v>4.690355329949238</v>
      </c>
      <c r="I24" s="67"/>
      <c r="J24" s="66">
        <f>'Reaj 2016 - Região S e SE '!T30</f>
        <v>308</v>
      </c>
      <c r="K24" s="68"/>
      <c r="L24" s="175">
        <f t="shared" si="0"/>
        <v>0.31818181818181812</v>
      </c>
      <c r="M24" s="163"/>
      <c r="N24" s="176">
        <f t="shared" si="1"/>
        <v>99.492385786802004</v>
      </c>
      <c r="O24" s="163"/>
      <c r="P24" s="56">
        <f t="shared" si="2"/>
        <v>213.19796954314722</v>
      </c>
      <c r="Q24" s="167"/>
      <c r="R24" s="56">
        <f t="shared" si="3"/>
        <v>3.1979695431472082</v>
      </c>
      <c r="S24" s="163"/>
      <c r="T24" s="177">
        <v>210</v>
      </c>
      <c r="U24" s="30"/>
    </row>
    <row r="25" spans="1:21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>'Reaj 2016 - Região S e SE '!P31</f>
        <v>316.75126903553297</v>
      </c>
      <c r="G25" s="67"/>
      <c r="H25" s="66">
        <f>'Reaj 2016 - Região S e SE '!R31</f>
        <v>4.7512690355329941</v>
      </c>
      <c r="I25" s="67"/>
      <c r="J25" s="66">
        <f>'Reaj 2016 - Região S e SE '!T31</f>
        <v>312</v>
      </c>
      <c r="K25" s="68"/>
      <c r="L25" s="175">
        <f t="shared" si="0"/>
        <v>0.32692307692307682</v>
      </c>
      <c r="M25" s="163"/>
      <c r="N25" s="176">
        <f t="shared" si="1"/>
        <v>103.55329949238575</v>
      </c>
      <c r="O25" s="163"/>
      <c r="P25" s="56">
        <f t="shared" si="2"/>
        <v>213.19796954314722</v>
      </c>
      <c r="Q25" s="167"/>
      <c r="R25" s="56">
        <f t="shared" si="3"/>
        <v>3.1979695431472082</v>
      </c>
      <c r="S25" s="163"/>
      <c r="T25" s="177">
        <v>210</v>
      </c>
      <c r="U25" s="30"/>
    </row>
    <row r="26" spans="1:21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>'Reaj 2016 - Região S e SE '!P32</f>
        <v>316.75126903553297</v>
      </c>
      <c r="G26" s="67"/>
      <c r="H26" s="66">
        <f>'Reaj 2016 - Região S e SE '!R32</f>
        <v>4.7512690355329941</v>
      </c>
      <c r="I26" s="67"/>
      <c r="J26" s="66">
        <f>'Reaj 2016 - Região S e SE '!T32</f>
        <v>312</v>
      </c>
      <c r="K26" s="68"/>
      <c r="L26" s="175">
        <f t="shared" si="0"/>
        <v>0.32692307692307682</v>
      </c>
      <c r="M26" s="163"/>
      <c r="N26" s="176">
        <f t="shared" si="1"/>
        <v>103.55329949238575</v>
      </c>
      <c r="O26" s="163"/>
      <c r="P26" s="56">
        <f t="shared" si="2"/>
        <v>213.19796954314722</v>
      </c>
      <c r="Q26" s="167"/>
      <c r="R26" s="56">
        <f t="shared" si="3"/>
        <v>3.1979695431472082</v>
      </c>
      <c r="S26" s="163"/>
      <c r="T26" s="177">
        <v>210</v>
      </c>
      <c r="U26" s="30"/>
    </row>
    <row r="27" spans="1:21" x14ac:dyDescent="0.25">
      <c r="A27" s="1"/>
      <c r="B27" s="255">
        <f>IF('Reaj 2016 - Região S e SE '!B33="","",'Reaj 2016 - Região S e SE '!B33)</f>
        <v>1122</v>
      </c>
      <c r="C27" s="256"/>
      <c r="D27" s="257" t="s">
        <v>21</v>
      </c>
      <c r="E27" s="258"/>
      <c r="F27" s="259">
        <f>'Reaj 2016 - Região S e SE '!P33</f>
        <v>329.94923857868019</v>
      </c>
      <c r="G27" s="260"/>
      <c r="H27" s="259">
        <f>'Reaj 2016 - Região S e SE '!R33</f>
        <v>4.9492385786802027</v>
      </c>
      <c r="I27" s="260"/>
      <c r="J27" s="259">
        <f>'Reaj 2016 - Região S e SE '!T33</f>
        <v>325</v>
      </c>
      <c r="K27" s="261"/>
      <c r="L27" s="262">
        <f t="shared" ref="L27" si="16">IF(T27="","",N27/F27)</f>
        <v>0.29230769230769227</v>
      </c>
      <c r="M27" s="263"/>
      <c r="N27" s="264">
        <f t="shared" ref="N27" si="17">IF(T27="","",F27-P27)</f>
        <v>96.446700507614196</v>
      </c>
      <c r="O27" s="263"/>
      <c r="P27" s="265">
        <f t="shared" ref="P27" si="18">IF(T27="","",T27/98.5%)</f>
        <v>233.502538071066</v>
      </c>
      <c r="Q27" s="266"/>
      <c r="R27" s="265">
        <f t="shared" ref="R27" si="19">IF(T27="","",P27*1.5%)</f>
        <v>3.5025380710659899</v>
      </c>
      <c r="S27" s="263"/>
      <c r="T27" s="267">
        <v>230</v>
      </c>
      <c r="U27" s="30"/>
    </row>
    <row r="28" spans="1:21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>'Reaj 2016 - Região S e SE '!P35</f>
        <v>312.69035532994923</v>
      </c>
      <c r="G28" s="67"/>
      <c r="H28" s="66">
        <f>'Reaj 2016 - Região S e SE '!R35</f>
        <v>4.690355329949238</v>
      </c>
      <c r="I28" s="67"/>
      <c r="J28" s="66">
        <f>'Reaj 2016 - Região S e SE '!T35</f>
        <v>308</v>
      </c>
      <c r="K28" s="68"/>
      <c r="L28" s="175">
        <f t="shared" si="0"/>
        <v>0.31818181818181812</v>
      </c>
      <c r="M28" s="163"/>
      <c r="N28" s="176">
        <f t="shared" si="1"/>
        <v>99.492385786802004</v>
      </c>
      <c r="O28" s="163"/>
      <c r="P28" s="56">
        <f t="shared" si="2"/>
        <v>213.19796954314722</v>
      </c>
      <c r="Q28" s="167"/>
      <c r="R28" s="56">
        <f t="shared" si="3"/>
        <v>3.1979695431472082</v>
      </c>
      <c r="S28" s="163"/>
      <c r="T28" s="177">
        <v>210</v>
      </c>
      <c r="U28" s="30"/>
    </row>
    <row r="29" spans="1:21" x14ac:dyDescent="0.25">
      <c r="A29" s="1"/>
      <c r="B29" s="22">
        <f>IF('Reaj 2016 - Região S e SE '!B36="","",'Reaj 2016 - Região S e SE '!B36)</f>
        <v>1101</v>
      </c>
      <c r="C29" s="9"/>
      <c r="D29" s="64" t="s">
        <v>104</v>
      </c>
      <c r="E29" s="1"/>
      <c r="F29" s="66">
        <f>'Reaj 2016 - Região S e SE '!P36</f>
        <v>329.94923857868019</v>
      </c>
      <c r="G29" s="67"/>
      <c r="H29" s="66">
        <f>'Reaj 2016 - Região S e SE '!R36</f>
        <v>4.9492385786802027</v>
      </c>
      <c r="I29" s="67"/>
      <c r="J29" s="66">
        <f>'Reaj 2016 - Região S e SE '!T36</f>
        <v>325</v>
      </c>
      <c r="K29" s="68"/>
      <c r="L29" s="175" t="str">
        <f t="shared" si="0"/>
        <v/>
      </c>
      <c r="M29" s="163"/>
      <c r="N29" s="176" t="str">
        <f t="shared" si="1"/>
        <v/>
      </c>
      <c r="O29" s="163"/>
      <c r="P29" s="56" t="str">
        <f t="shared" si="2"/>
        <v/>
      </c>
      <c r="Q29" s="167"/>
      <c r="R29" s="56" t="str">
        <f t="shared" si="3"/>
        <v/>
      </c>
      <c r="S29" s="163"/>
      <c r="T29" s="177"/>
      <c r="U29" s="30"/>
    </row>
    <row r="30" spans="1:21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>'Reaj 2016 - Região S e SE '!P37</f>
        <v>312.69035532994923</v>
      </c>
      <c r="G30" s="67"/>
      <c r="H30" s="66">
        <f>'Reaj 2016 - Região S e SE '!R37</f>
        <v>4.690355329949238</v>
      </c>
      <c r="I30" s="67"/>
      <c r="J30" s="66">
        <f>'Reaj 2016 - Região S e SE '!T37</f>
        <v>308</v>
      </c>
      <c r="K30" s="68"/>
      <c r="L30" s="175">
        <f t="shared" si="0"/>
        <v>0.31818181818181812</v>
      </c>
      <c r="M30" s="163"/>
      <c r="N30" s="176">
        <f t="shared" si="1"/>
        <v>99.492385786802004</v>
      </c>
      <c r="O30" s="163"/>
      <c r="P30" s="56">
        <f t="shared" si="2"/>
        <v>213.19796954314722</v>
      </c>
      <c r="Q30" s="167"/>
      <c r="R30" s="56">
        <f t="shared" si="3"/>
        <v>3.1979695431472082</v>
      </c>
      <c r="S30" s="163"/>
      <c r="T30" s="177">
        <v>210</v>
      </c>
      <c r="U30" s="30"/>
    </row>
    <row r="31" spans="1:21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>'Reaj 2016 - Região S e SE '!P38</f>
        <v>316.75126903553297</v>
      </c>
      <c r="G31" s="67"/>
      <c r="H31" s="66">
        <f>'Reaj 2016 - Região S e SE '!R38</f>
        <v>4.7512690355329941</v>
      </c>
      <c r="I31" s="67"/>
      <c r="J31" s="66">
        <f>'Reaj 2016 - Região S e SE '!T38</f>
        <v>312</v>
      </c>
      <c r="K31" s="68"/>
      <c r="L31" s="175">
        <f t="shared" si="0"/>
        <v>0.32692307692307682</v>
      </c>
      <c r="M31" s="163"/>
      <c r="N31" s="176">
        <f t="shared" si="1"/>
        <v>103.55329949238575</v>
      </c>
      <c r="O31" s="163"/>
      <c r="P31" s="56">
        <f t="shared" si="2"/>
        <v>213.19796954314722</v>
      </c>
      <c r="Q31" s="167"/>
      <c r="R31" s="56">
        <f t="shared" si="3"/>
        <v>3.1979695431472082</v>
      </c>
      <c r="S31" s="163"/>
      <c r="T31" s="177">
        <v>210</v>
      </c>
      <c r="U31" s="30"/>
    </row>
    <row r="32" spans="1:21" x14ac:dyDescent="0.25">
      <c r="A32" s="1"/>
      <c r="B32" s="22">
        <f>IF('Reaj 2016 - Região S e SE '!B39="","",'Reaj 2016 - Região S e SE '!B39)</f>
        <v>1131</v>
      </c>
      <c r="C32" s="9"/>
      <c r="D32" s="64" t="s">
        <v>25</v>
      </c>
      <c r="E32" s="1"/>
      <c r="F32" s="66">
        <f>'Reaj 2016 - Região S e SE '!P39</f>
        <v>316.75126903553297</v>
      </c>
      <c r="G32" s="67"/>
      <c r="H32" s="66">
        <f>'Reaj 2016 - Região S e SE '!R39</f>
        <v>4.7512690355329941</v>
      </c>
      <c r="I32" s="67"/>
      <c r="J32" s="66">
        <f>'Reaj 2016 - Região S e SE '!T39</f>
        <v>312</v>
      </c>
      <c r="K32" s="68"/>
      <c r="L32" s="175">
        <f t="shared" si="0"/>
        <v>0.32692307692307682</v>
      </c>
      <c r="M32" s="163"/>
      <c r="N32" s="176">
        <f t="shared" si="1"/>
        <v>103.55329949238575</v>
      </c>
      <c r="O32" s="163"/>
      <c r="P32" s="56">
        <f t="shared" si="2"/>
        <v>213.19796954314722</v>
      </c>
      <c r="Q32" s="167"/>
      <c r="R32" s="56">
        <f t="shared" si="3"/>
        <v>3.1979695431472082</v>
      </c>
      <c r="S32" s="163"/>
      <c r="T32" s="177">
        <v>210</v>
      </c>
      <c r="U32" s="30"/>
    </row>
    <row r="33" spans="1:21" x14ac:dyDescent="0.25">
      <c r="A33" s="1"/>
      <c r="B33" s="22">
        <v>1104</v>
      </c>
      <c r="C33" s="9"/>
      <c r="D33" s="64" t="s">
        <v>95</v>
      </c>
      <c r="E33" s="1"/>
      <c r="F33" s="66">
        <f>'Reaj 2016 - Região S e SE '!P40</f>
        <v>285.2791878172589</v>
      </c>
      <c r="G33" s="67"/>
      <c r="H33" s="66">
        <f>'Reaj 2016 - Região S e SE '!R41</f>
        <v>4.690355329949238</v>
      </c>
      <c r="I33" s="67"/>
      <c r="J33" s="66">
        <f>'Reaj 2016 - Região S e SE '!T41</f>
        <v>308</v>
      </c>
      <c r="K33" s="68"/>
      <c r="L33" s="175">
        <f t="shared" ref="L33" si="20">IF(T33="","",N33/F33)</f>
        <v>0.25266903914590749</v>
      </c>
      <c r="M33" s="163"/>
      <c r="N33" s="176">
        <f t="shared" ref="N33" si="21">IF(T33="","",F33-P33)</f>
        <v>72.081218274111677</v>
      </c>
      <c r="O33" s="163"/>
      <c r="P33" s="56">
        <f t="shared" ref="P33" si="22">IF(T33="","",T33/98.5%)</f>
        <v>213.19796954314722</v>
      </c>
      <c r="Q33" s="167"/>
      <c r="R33" s="56">
        <f t="shared" ref="R33" si="23">IF(T33="","",P33*1.5%)</f>
        <v>3.1979695431472082</v>
      </c>
      <c r="S33" s="163"/>
      <c r="T33" s="177">
        <v>210</v>
      </c>
      <c r="U33" s="30"/>
    </row>
    <row r="34" spans="1:21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>'Reaj 2016 - Região S e SE '!P42</f>
        <v>329.94923857868019</v>
      </c>
      <c r="G34" s="67"/>
      <c r="H34" s="66">
        <f>'Reaj 2016 - Região S e SE '!R42</f>
        <v>4.9492385786802027</v>
      </c>
      <c r="I34" s="67"/>
      <c r="J34" s="66">
        <f>'Reaj 2016 - Região S e SE '!T42</f>
        <v>325</v>
      </c>
      <c r="K34" s="68"/>
      <c r="L34" s="175" t="str">
        <f t="shared" si="0"/>
        <v/>
      </c>
      <c r="M34" s="163"/>
      <c r="N34" s="176" t="str">
        <f t="shared" si="1"/>
        <v/>
      </c>
      <c r="O34" s="163"/>
      <c r="P34" s="56" t="str">
        <f t="shared" si="2"/>
        <v/>
      </c>
      <c r="Q34" s="167"/>
      <c r="R34" s="56" t="str">
        <f t="shared" si="3"/>
        <v/>
      </c>
      <c r="S34" s="163"/>
      <c r="T34" s="177"/>
      <c r="U34" s="30"/>
    </row>
    <row r="35" spans="1:21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>'Reaj 2016 - Região S e SE '!P43</f>
        <v>312.69035532994923</v>
      </c>
      <c r="G35" s="67"/>
      <c r="H35" s="66">
        <f>'Reaj 2016 - Região S e SE '!R43</f>
        <v>4.690355329949238</v>
      </c>
      <c r="I35" s="67"/>
      <c r="J35" s="66">
        <f>'Reaj 2016 - Região S e SE '!T43</f>
        <v>308</v>
      </c>
      <c r="K35" s="68"/>
      <c r="L35" s="175">
        <f t="shared" si="0"/>
        <v>0.31818181818181812</v>
      </c>
      <c r="M35" s="163"/>
      <c r="N35" s="176">
        <f t="shared" si="1"/>
        <v>99.492385786802004</v>
      </c>
      <c r="O35" s="163"/>
      <c r="P35" s="56">
        <f t="shared" si="2"/>
        <v>213.19796954314722</v>
      </c>
      <c r="Q35" s="167"/>
      <c r="R35" s="56">
        <f t="shared" si="3"/>
        <v>3.1979695431472082</v>
      </c>
      <c r="S35" s="163"/>
      <c r="T35" s="177">
        <v>210</v>
      </c>
      <c r="U35" s="30"/>
    </row>
    <row r="36" spans="1:21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>'Reaj 2016 - Região S e SE '!P44</f>
        <v>329.94923857868019</v>
      </c>
      <c r="G36" s="67"/>
      <c r="H36" s="66">
        <f>'Reaj 2016 - Região S e SE '!R44</f>
        <v>4.9492385786802027</v>
      </c>
      <c r="I36" s="67"/>
      <c r="J36" s="66">
        <f>'Reaj 2016 - Região S e SE '!T44</f>
        <v>325</v>
      </c>
      <c r="K36" s="68"/>
      <c r="L36" s="175">
        <f t="shared" si="0"/>
        <v>0.29230769230769227</v>
      </c>
      <c r="M36" s="163"/>
      <c r="N36" s="176">
        <f t="shared" si="1"/>
        <v>96.446700507614196</v>
      </c>
      <c r="O36" s="163"/>
      <c r="P36" s="56">
        <f t="shared" si="2"/>
        <v>233.502538071066</v>
      </c>
      <c r="Q36" s="167"/>
      <c r="R36" s="56">
        <f t="shared" si="3"/>
        <v>3.5025380710659899</v>
      </c>
      <c r="S36" s="163"/>
      <c r="T36" s="177">
        <v>230</v>
      </c>
      <c r="U36" s="30"/>
    </row>
    <row r="37" spans="1:21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>'Reaj 2016 - Região S e SE '!P45</f>
        <v>312.69035532994923</v>
      </c>
      <c r="G37" s="67"/>
      <c r="H37" s="66">
        <f>'Reaj 2016 - Região S e SE '!R45</f>
        <v>4.690355329949238</v>
      </c>
      <c r="I37" s="67"/>
      <c r="J37" s="66">
        <f>'Reaj 2016 - Região S e SE '!T45</f>
        <v>308</v>
      </c>
      <c r="K37" s="68"/>
      <c r="L37" s="175">
        <f t="shared" si="0"/>
        <v>0.31818181818181812</v>
      </c>
      <c r="M37" s="163"/>
      <c r="N37" s="176">
        <f t="shared" si="1"/>
        <v>99.492385786802004</v>
      </c>
      <c r="O37" s="163"/>
      <c r="P37" s="56">
        <f t="shared" si="2"/>
        <v>213.19796954314722</v>
      </c>
      <c r="Q37" s="167"/>
      <c r="R37" s="56">
        <f t="shared" si="3"/>
        <v>3.1979695431472082</v>
      </c>
      <c r="S37" s="163"/>
      <c r="T37" s="177">
        <v>210</v>
      </c>
      <c r="U37" s="30"/>
    </row>
    <row r="38" spans="1:21" ht="26.25" x14ac:dyDescent="0.25">
      <c r="A38" s="1"/>
      <c r="B38" s="22">
        <f>IF('Reaj 2016 - Região S e SE '!B46="","",'Reaj 2016 - Região S e SE '!B46)</f>
        <v>1108</v>
      </c>
      <c r="C38" s="9"/>
      <c r="D38" s="64" t="s">
        <v>160</v>
      </c>
      <c r="E38" s="1"/>
      <c r="F38" s="66">
        <f>'Reaj 2016 - Região S e SE '!P46</f>
        <v>316.75126903553297</v>
      </c>
      <c r="G38" s="67"/>
      <c r="H38" s="66">
        <f>'Reaj 2016 - Região S e SE '!R46</f>
        <v>4.7512690355329941</v>
      </c>
      <c r="I38" s="67"/>
      <c r="J38" s="66">
        <f>'Reaj 2016 - Região S e SE '!T46</f>
        <v>312</v>
      </c>
      <c r="K38" s="68"/>
      <c r="L38" s="175">
        <f t="shared" si="0"/>
        <v>0.32692307692307682</v>
      </c>
      <c r="M38" s="163"/>
      <c r="N38" s="176">
        <f t="shared" si="1"/>
        <v>103.55329949238575</v>
      </c>
      <c r="O38" s="163"/>
      <c r="P38" s="56">
        <f t="shared" si="2"/>
        <v>213.19796954314722</v>
      </c>
      <c r="Q38" s="167"/>
      <c r="R38" s="56">
        <f t="shared" si="3"/>
        <v>3.1979695431472082</v>
      </c>
      <c r="S38" s="163"/>
      <c r="T38" s="177">
        <v>210</v>
      </c>
      <c r="U38" s="30"/>
    </row>
    <row r="39" spans="1:21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>'Reaj 2016 - Região S e SE '!P48</f>
        <v>312.69035532994923</v>
      </c>
      <c r="G39" s="67"/>
      <c r="H39" s="66">
        <f>'Reaj 2016 - Região S e SE '!R48</f>
        <v>4.690355329949238</v>
      </c>
      <c r="I39" s="67"/>
      <c r="J39" s="66">
        <f>'Reaj 2016 - Região S e SE '!T48</f>
        <v>308</v>
      </c>
      <c r="K39" s="68"/>
      <c r="L39" s="175">
        <f t="shared" si="0"/>
        <v>0.31818181818181812</v>
      </c>
      <c r="M39" s="163"/>
      <c r="N39" s="176">
        <f t="shared" si="1"/>
        <v>99.492385786802004</v>
      </c>
      <c r="O39" s="163"/>
      <c r="P39" s="56">
        <f t="shared" si="2"/>
        <v>213.19796954314722</v>
      </c>
      <c r="Q39" s="167"/>
      <c r="R39" s="56">
        <f t="shared" si="3"/>
        <v>3.1979695431472082</v>
      </c>
      <c r="S39" s="163"/>
      <c r="T39" s="177">
        <v>210</v>
      </c>
      <c r="U39" s="30"/>
    </row>
    <row r="40" spans="1:21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>'Reaj 2016 - Região S e SE '!P49</f>
        <v>365.48223350253807</v>
      </c>
      <c r="G40" s="67"/>
      <c r="H40" s="66">
        <f>'Reaj 2016 - Região S e SE '!R49</f>
        <v>5.4822335025380706</v>
      </c>
      <c r="I40" s="67"/>
      <c r="J40" s="66">
        <f>'Reaj 2016 - Região S e SE '!T49</f>
        <v>360</v>
      </c>
      <c r="K40" s="68"/>
      <c r="L40" s="175" t="str">
        <f t="shared" si="0"/>
        <v/>
      </c>
      <c r="M40" s="163"/>
      <c r="N40" s="176" t="str">
        <f t="shared" si="1"/>
        <v/>
      </c>
      <c r="O40" s="163"/>
      <c r="P40" s="56" t="str">
        <f t="shared" si="2"/>
        <v/>
      </c>
      <c r="Q40" s="167"/>
      <c r="R40" s="56" t="str">
        <f t="shared" si="3"/>
        <v/>
      </c>
      <c r="S40" s="163"/>
      <c r="T40" s="177"/>
      <c r="U40" s="30"/>
    </row>
    <row r="41" spans="1:21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>'Reaj 2016 - Região S e SE '!P50</f>
        <v>365.48223350253807</v>
      </c>
      <c r="G41" s="67"/>
      <c r="H41" s="66">
        <f>'Reaj 2016 - Região S e SE '!R50</f>
        <v>5.4822335025380706</v>
      </c>
      <c r="I41" s="67"/>
      <c r="J41" s="66">
        <f>'Reaj 2016 - Região S e SE '!T50</f>
        <v>360</v>
      </c>
      <c r="K41" s="68"/>
      <c r="L41" s="175">
        <f t="shared" si="0"/>
        <v>0.36111111111111105</v>
      </c>
      <c r="M41" s="163"/>
      <c r="N41" s="176">
        <f t="shared" si="1"/>
        <v>131.97969543147207</v>
      </c>
      <c r="O41" s="163"/>
      <c r="P41" s="56">
        <f t="shared" si="2"/>
        <v>233.502538071066</v>
      </c>
      <c r="Q41" s="167"/>
      <c r="R41" s="56">
        <f t="shared" si="3"/>
        <v>3.5025380710659899</v>
      </c>
      <c r="S41" s="163"/>
      <c r="T41" s="177">
        <v>230</v>
      </c>
      <c r="U41" s="30"/>
    </row>
    <row r="42" spans="1:21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>'Reaj 2016 - Região S e SE '!P51</f>
        <v>297.46192893401013</v>
      </c>
      <c r="G42" s="67"/>
      <c r="H42" s="66">
        <f>'Reaj 2016 - Região S e SE '!R51</f>
        <v>4.4619289340101522</v>
      </c>
      <c r="I42" s="67"/>
      <c r="J42" s="66">
        <f>'Reaj 2016 - Região S e SE '!T51</f>
        <v>293</v>
      </c>
      <c r="K42" s="68"/>
      <c r="L42" s="175">
        <f t="shared" si="0"/>
        <v>0.35153583617747436</v>
      </c>
      <c r="M42" s="163"/>
      <c r="N42" s="176">
        <f t="shared" si="1"/>
        <v>104.56852791878171</v>
      </c>
      <c r="O42" s="163"/>
      <c r="P42" s="56">
        <f t="shared" si="2"/>
        <v>192.89340101522842</v>
      </c>
      <c r="Q42" s="167"/>
      <c r="R42" s="56">
        <f t="shared" si="3"/>
        <v>2.8934010152284264</v>
      </c>
      <c r="S42" s="163"/>
      <c r="T42" s="177">
        <v>190</v>
      </c>
      <c r="U42" s="30"/>
    </row>
    <row r="43" spans="1:21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M43" s="164"/>
      <c r="O43" s="164"/>
      <c r="Q43" s="164"/>
      <c r="S43" s="164"/>
    </row>
    <row r="44" spans="1:21" x14ac:dyDescent="0.25">
      <c r="A44" s="33"/>
      <c r="B44" s="286" t="s">
        <v>31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</row>
    <row r="45" spans="1:21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M45" s="164"/>
      <c r="O45" s="164"/>
      <c r="Q45" s="164"/>
      <c r="S45" s="164"/>
    </row>
    <row r="46" spans="1:21" x14ac:dyDescent="0.25">
      <c r="A46" s="35"/>
      <c r="B46" s="287" t="s">
        <v>32</v>
      </c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</row>
    <row r="47" spans="1:21" ht="15" customHeight="1" x14ac:dyDescent="0.25">
      <c r="A47" s="9"/>
      <c r="B47" s="289" t="s">
        <v>34</v>
      </c>
      <c r="C47" s="289"/>
      <c r="D47" s="289"/>
      <c r="E47" s="289"/>
      <c r="F47" s="289"/>
      <c r="G47" s="289"/>
      <c r="H47" s="289"/>
      <c r="I47" s="289"/>
      <c r="J47" s="289"/>
      <c r="K47" s="9"/>
      <c r="M47" s="77"/>
      <c r="O47" s="77"/>
      <c r="Q47" s="77"/>
      <c r="S47" s="77"/>
    </row>
    <row r="48" spans="1:21" x14ac:dyDescent="0.25">
      <c r="A48" s="35"/>
      <c r="B48" s="288"/>
      <c r="C48" s="288"/>
      <c r="D48" s="288"/>
      <c r="E48" s="288"/>
      <c r="F48" s="288"/>
      <c r="G48" s="288"/>
      <c r="H48" s="288"/>
      <c r="I48" s="288"/>
      <c r="J48" s="288"/>
      <c r="K48" s="143"/>
      <c r="M48" s="165"/>
      <c r="O48" s="165"/>
      <c r="Q48" s="165"/>
      <c r="S48" s="165"/>
    </row>
    <row r="49" spans="1:21" ht="15" customHeight="1" x14ac:dyDescent="0.25">
      <c r="A49" s="35"/>
      <c r="B49" s="288" t="s">
        <v>90</v>
      </c>
      <c r="C49" s="288"/>
      <c r="D49" s="288"/>
      <c r="E49" s="288"/>
      <c r="F49" s="288"/>
      <c r="G49" s="288"/>
      <c r="H49" s="288"/>
      <c r="I49" s="288"/>
      <c r="J49" s="288"/>
      <c r="K49" s="143"/>
      <c r="M49" s="165"/>
      <c r="O49" s="165"/>
      <c r="Q49" s="165"/>
      <c r="S49" s="165"/>
    </row>
    <row r="50" spans="1:21" ht="15" customHeight="1" x14ac:dyDescent="0.25">
      <c r="A50" s="35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M50" s="165"/>
      <c r="O50" s="165"/>
      <c r="Q50" s="165"/>
      <c r="S50" s="165"/>
    </row>
    <row r="51" spans="1:21" ht="15" customHeight="1" x14ac:dyDescent="0.25">
      <c r="A51" s="35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M51" s="165"/>
      <c r="O51" s="165"/>
      <c r="Q51" s="165"/>
      <c r="S51" s="165"/>
    </row>
    <row r="52" spans="1:21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M52" s="166"/>
      <c r="O52" s="166"/>
      <c r="Q52" s="166"/>
      <c r="S52" s="166"/>
    </row>
    <row r="53" spans="1:21" ht="15.75" customHeight="1" x14ac:dyDescent="0.25">
      <c r="A53" s="26"/>
      <c r="B53" s="284" t="s">
        <v>111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</row>
    <row r="54" spans="1:21" ht="15.75" customHeight="1" x14ac:dyDescent="0.25">
      <c r="B54" s="284" t="s">
        <v>46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</row>
  </sheetData>
  <mergeCells count="10">
    <mergeCell ref="B54:U54"/>
    <mergeCell ref="B2:S2"/>
    <mergeCell ref="B3:S3"/>
    <mergeCell ref="B44:S44"/>
    <mergeCell ref="B46:S46"/>
    <mergeCell ref="B47:J47"/>
    <mergeCell ref="B48:J48"/>
    <mergeCell ref="B49:J49"/>
    <mergeCell ref="B53:U53"/>
    <mergeCell ref="B4:T5"/>
  </mergeCells>
  <printOptions horizontalCentered="1"/>
  <pageMargins left="0.36" right="0.38" top="1.3779527559055118" bottom="0.78740157480314965" header="0.31496062992125984" footer="0.31496062992125984"/>
  <pageSetup paperSize="9" scale="63" orientation="landscape" r:id="rId1"/>
  <headerFooter>
    <oddHeader>&amp;R&amp;"Arial,Negrito"&amp;18Anexo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Y54"/>
  <sheetViews>
    <sheetView showGridLines="0" zoomScale="85" zoomScaleNormal="85" workbookViewId="0">
      <pane ySplit="7" topLeftCell="A14" activePane="bottomLeft" state="frozen"/>
      <selection activeCell="F9" sqref="F9:N10"/>
      <selection pane="bottomLeft" activeCell="P35" sqref="P35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85546875" style="7" customWidth="1"/>
    <col min="5" max="5" width="0.5703125" style="7" customWidth="1"/>
    <col min="6" max="6" width="16.85546875" style="7" customWidth="1"/>
    <col min="7" max="7" width="0.42578125" style="7" customWidth="1"/>
    <col min="8" max="8" width="15.85546875" style="7" hidden="1" customWidth="1"/>
    <col min="9" max="9" width="0.42578125" style="7" hidden="1" customWidth="1"/>
    <col min="10" max="10" width="17.5703125" style="7" hidden="1" customWidth="1"/>
    <col min="11" max="11" width="2.28515625" style="7" hidden="1" customWidth="1"/>
    <col min="12" max="12" width="13.85546875" style="7" customWidth="1"/>
    <col min="13" max="13" width="0.42578125" style="53" customWidth="1"/>
    <col min="14" max="14" width="13.85546875" style="7" customWidth="1"/>
    <col min="15" max="15" width="0.42578125" style="53" customWidth="1"/>
    <col min="16" max="16" width="16.140625" style="7" customWidth="1"/>
    <col min="17" max="17" width="0.42578125" style="53" customWidth="1"/>
    <col min="18" max="18" width="16" style="7" bestFit="1" customWidth="1"/>
    <col min="19" max="19" width="0.42578125" style="53" customWidth="1"/>
    <col min="20" max="20" width="16" style="171" bestFit="1" customWidth="1"/>
    <col min="21" max="21" width="0.85546875" style="7" customWidth="1"/>
    <col min="22" max="22" width="2.7109375" style="7" customWidth="1"/>
    <col min="23" max="23" width="27.5703125" style="7" customWidth="1"/>
    <col min="24" max="24" width="1.28515625" style="7" customWidth="1"/>
    <col min="25" max="25" width="25.7109375" style="7" bestFit="1" customWidth="1"/>
    <col min="26" max="16384" width="9.140625" style="7"/>
  </cols>
  <sheetData>
    <row r="1" spans="1:25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M1" s="161"/>
      <c r="O1" s="161"/>
      <c r="Q1" s="161"/>
      <c r="S1" s="161"/>
      <c r="T1" s="170"/>
    </row>
    <row r="2" spans="1:25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</row>
    <row r="3" spans="1:25" s="5" customFormat="1" ht="23.25" customHeight="1" x14ac:dyDescent="0.25">
      <c r="A3" s="1"/>
      <c r="B3" s="284" t="s">
        <v>62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170"/>
    </row>
    <row r="4" spans="1:25" ht="15.75" customHeight="1" x14ac:dyDescent="0.25">
      <c r="A4" s="1"/>
      <c r="B4" s="290" t="s">
        <v>99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</row>
    <row r="5" spans="1:25" ht="6.75" customHeight="1" x14ac:dyDescent="0.25">
      <c r="A5" s="1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</row>
    <row r="6" spans="1:25" ht="34.9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67</v>
      </c>
      <c r="M6" s="162"/>
      <c r="N6" s="16" t="s">
        <v>88</v>
      </c>
      <c r="O6" s="162"/>
      <c r="P6" s="16" t="s">
        <v>100</v>
      </c>
      <c r="Q6" s="162"/>
      <c r="R6" s="16" t="s">
        <v>48</v>
      </c>
      <c r="S6" s="75"/>
      <c r="T6" s="16" t="s">
        <v>6</v>
      </c>
      <c r="W6" s="174" t="s">
        <v>193</v>
      </c>
      <c r="Y6" s="174" t="s">
        <v>193</v>
      </c>
    </row>
    <row r="7" spans="1:25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M7" s="161"/>
      <c r="O7" s="161"/>
      <c r="Q7" s="161"/>
      <c r="S7" s="161"/>
      <c r="T7" s="172"/>
      <c r="W7" s="172"/>
    </row>
    <row r="8" spans="1:25" x14ac:dyDescent="0.25">
      <c r="A8" s="1"/>
      <c r="B8" s="22">
        <f>IF('Reaj 2016 - Região S e SE '!B8="","",'Reaj 2016 - Região S e SE '!B8)</f>
        <v>1100</v>
      </c>
      <c r="C8" s="9"/>
      <c r="D8" s="64" t="s">
        <v>9</v>
      </c>
      <c r="E8" s="1"/>
      <c r="F8" s="66">
        <f>'Reaj 2016 - Região S e SE '!P8</f>
        <v>365.48223350253807</v>
      </c>
      <c r="G8" s="67"/>
      <c r="H8" s="66">
        <f>'Reaj 2016 - Região S e SE '!R8</f>
        <v>5.4822335025380706</v>
      </c>
      <c r="I8" s="67"/>
      <c r="J8" s="66">
        <f>'Reaj 2016 - Região S e SE '!T8</f>
        <v>360</v>
      </c>
      <c r="K8" s="68"/>
      <c r="L8" s="175">
        <f>IF(T8="","",N8/F8)</f>
        <v>0.36111111111111105</v>
      </c>
      <c r="M8" s="163"/>
      <c r="N8" s="176">
        <f>IF(T8="","",F8-P8)</f>
        <v>131.97969543147207</v>
      </c>
      <c r="O8" s="163"/>
      <c r="P8" s="56">
        <f>IF(T8="","",T8/98.5%)</f>
        <v>233.502538071066</v>
      </c>
      <c r="Q8" s="167"/>
      <c r="R8" s="56">
        <f>IF(T8="","",P8*1.5%)</f>
        <v>3.5025380710659899</v>
      </c>
      <c r="S8" s="163"/>
      <c r="T8" s="177">
        <v>230</v>
      </c>
      <c r="U8" s="30"/>
      <c r="W8" s="281" t="s">
        <v>272</v>
      </c>
      <c r="Y8" s="281" t="s">
        <v>265</v>
      </c>
    </row>
    <row r="9" spans="1:25" x14ac:dyDescent="0.25">
      <c r="A9" s="1"/>
      <c r="B9" s="22">
        <f>IF('Reaj 2016 - Região S e SE '!B9="","",'Reaj 2016 - Região S e SE '!B9)</f>
        <v>1124</v>
      </c>
      <c r="C9" s="9"/>
      <c r="D9" s="64" t="s">
        <v>10</v>
      </c>
      <c r="E9" s="1"/>
      <c r="F9" s="66">
        <f>'Reaj 2016 - Região S e SE '!P9</f>
        <v>316.75126903553297</v>
      </c>
      <c r="G9" s="67"/>
      <c r="H9" s="66">
        <f>'Reaj 2016 - Região S e SE '!R9</f>
        <v>4.7512690355329941</v>
      </c>
      <c r="I9" s="67"/>
      <c r="J9" s="66">
        <f>'Reaj 2016 - Região S e SE '!T9</f>
        <v>312</v>
      </c>
      <c r="K9" s="68"/>
      <c r="L9" s="175">
        <f t="shared" ref="L9:L42" si="0">IF(T9="","",N9/F9)</f>
        <v>0.26282051282051272</v>
      </c>
      <c r="M9" s="163"/>
      <c r="N9" s="176">
        <f t="shared" ref="N9:N42" si="1">IF(T9="","",F9-P9)</f>
        <v>83.248730964466972</v>
      </c>
      <c r="O9" s="163"/>
      <c r="P9" s="56">
        <f t="shared" ref="P9:P42" si="2">IF(T9="","",T9/98.5%)</f>
        <v>233.502538071066</v>
      </c>
      <c r="Q9" s="167"/>
      <c r="R9" s="56">
        <f t="shared" ref="R9:R42" si="3">IF(T9="","",P9*1.5%)</f>
        <v>3.5025380710659899</v>
      </c>
      <c r="S9" s="163"/>
      <c r="T9" s="177">
        <v>230</v>
      </c>
      <c r="U9" s="30"/>
      <c r="W9" s="281" t="s">
        <v>260</v>
      </c>
      <c r="Y9" s="281" t="s">
        <v>248</v>
      </c>
    </row>
    <row r="10" spans="1:25" x14ac:dyDescent="0.25">
      <c r="A10" s="1"/>
      <c r="B10" s="22">
        <v>1133</v>
      </c>
      <c r="C10" s="9"/>
      <c r="D10" s="64" t="s">
        <v>110</v>
      </c>
      <c r="E10" s="1"/>
      <c r="F10" s="66">
        <f>'Reaj 2016 - Região S e SE '!P10</f>
        <v>312.69035532994923</v>
      </c>
      <c r="G10" s="67"/>
      <c r="H10" s="66">
        <f>'Reaj 2016 - Região S e SE '!R10</f>
        <v>4.690355329949238</v>
      </c>
      <c r="I10" s="67"/>
      <c r="J10" s="66">
        <f>'Reaj 2016 - Região S e SE '!T10</f>
        <v>308</v>
      </c>
      <c r="K10" s="68"/>
      <c r="L10" s="175">
        <f t="shared" si="0"/>
        <v>0.25324675324675316</v>
      </c>
      <c r="M10" s="163"/>
      <c r="N10" s="176">
        <f t="shared" si="1"/>
        <v>79.187817258883229</v>
      </c>
      <c r="O10" s="163"/>
      <c r="P10" s="56">
        <f t="shared" si="2"/>
        <v>233.502538071066</v>
      </c>
      <c r="Q10" s="167"/>
      <c r="R10" s="56">
        <f t="shared" si="3"/>
        <v>3.5025380710659899</v>
      </c>
      <c r="S10" s="163"/>
      <c r="T10" s="177">
        <v>230</v>
      </c>
      <c r="U10" s="30"/>
      <c r="W10" s="281" t="s">
        <v>240</v>
      </c>
      <c r="Y10" s="281" t="s">
        <v>249</v>
      </c>
    </row>
    <row r="11" spans="1:25" x14ac:dyDescent="0.25">
      <c r="A11" s="1"/>
      <c r="B11" s="22">
        <f>IF('Reaj 2016 - Região S e SE '!B11="","",'Reaj 2016 - Região S e SE '!B11)</f>
        <v>2007</v>
      </c>
      <c r="C11" s="9"/>
      <c r="D11" s="64" t="s">
        <v>102</v>
      </c>
      <c r="E11" s="1"/>
      <c r="F11" s="66">
        <f>'Reaj 2016 - Região S e SE '!P11</f>
        <v>312.69035532994923</v>
      </c>
      <c r="G11" s="67"/>
      <c r="H11" s="66">
        <f>'Reaj 2016 - Região S e SE '!R11</f>
        <v>4.690355329949238</v>
      </c>
      <c r="I11" s="67"/>
      <c r="J11" s="66">
        <f>'Reaj 2016 - Região S e SE '!T11</f>
        <v>308</v>
      </c>
      <c r="K11" s="68"/>
      <c r="L11" s="175">
        <f t="shared" si="0"/>
        <v>0.25324675324675316</v>
      </c>
      <c r="M11" s="163"/>
      <c r="N11" s="176">
        <f t="shared" si="1"/>
        <v>79.187817258883229</v>
      </c>
      <c r="O11" s="163"/>
      <c r="P11" s="56">
        <f t="shared" si="2"/>
        <v>233.502538071066</v>
      </c>
      <c r="Q11" s="167"/>
      <c r="R11" s="56">
        <f t="shared" si="3"/>
        <v>3.5025380710659899</v>
      </c>
      <c r="S11" s="163"/>
      <c r="T11" s="177">
        <v>230</v>
      </c>
      <c r="U11" s="30"/>
      <c r="W11" s="281" t="s">
        <v>268</v>
      </c>
      <c r="Y11" s="281" t="s">
        <v>250</v>
      </c>
    </row>
    <row r="12" spans="1:25" x14ac:dyDescent="0.25">
      <c r="A12" s="1"/>
      <c r="B12" s="22">
        <f>IF('Reaj 2016 - Região S e SE '!B13="","",'Reaj 2016 - Região S e SE '!B13)</f>
        <v>1116</v>
      </c>
      <c r="C12" s="9"/>
      <c r="D12" s="64" t="s">
        <v>98</v>
      </c>
      <c r="E12" s="1"/>
      <c r="F12" s="66">
        <f>'Reaj 2016 - Região S e SE '!P13</f>
        <v>328.93401015228426</v>
      </c>
      <c r="G12" s="67"/>
      <c r="H12" s="66">
        <f>'Reaj 2016 - Região S e SE '!R13</f>
        <v>4.9340101522842641</v>
      </c>
      <c r="I12" s="67"/>
      <c r="J12" s="66">
        <f>'Reaj 2016 - Região S e SE '!T13</f>
        <v>324</v>
      </c>
      <c r="K12" s="68"/>
      <c r="L12" s="175">
        <f t="shared" si="0"/>
        <v>0.29012345679012341</v>
      </c>
      <c r="M12" s="163"/>
      <c r="N12" s="176">
        <f t="shared" si="1"/>
        <v>95.43147208121826</v>
      </c>
      <c r="O12" s="163"/>
      <c r="P12" s="56">
        <f t="shared" si="2"/>
        <v>233.502538071066</v>
      </c>
      <c r="Q12" s="167"/>
      <c r="R12" s="56">
        <f t="shared" si="3"/>
        <v>3.5025380710659899</v>
      </c>
      <c r="S12" s="163"/>
      <c r="T12" s="177">
        <v>230</v>
      </c>
      <c r="U12" s="30"/>
      <c r="W12" s="281" t="s">
        <v>245</v>
      </c>
      <c r="Y12" s="281" t="s">
        <v>222</v>
      </c>
    </row>
    <row r="13" spans="1:25" x14ac:dyDescent="0.25">
      <c r="A13" s="1"/>
      <c r="B13" s="255">
        <f>IF('Reaj 2016 - Região S e SE '!B14="","",'Reaj 2016 - Região S e SE '!B14)</f>
        <v>1107</v>
      </c>
      <c r="C13" s="256"/>
      <c r="D13" s="257" t="s">
        <v>12</v>
      </c>
      <c r="E13" s="258"/>
      <c r="F13" s="259">
        <f>'Reaj 2016 - Região S e SE '!P14</f>
        <v>329.94923857868019</v>
      </c>
      <c r="G13" s="260"/>
      <c r="H13" s="259">
        <f>'Reaj 2016 - Região S e SE '!R14</f>
        <v>4.9492385786802027</v>
      </c>
      <c r="I13" s="260"/>
      <c r="J13" s="259">
        <f>'Reaj 2016 - Região S e SE '!T14</f>
        <v>325</v>
      </c>
      <c r="K13" s="261"/>
      <c r="L13" s="262">
        <f t="shared" si="0"/>
        <v>0.29230769230769227</v>
      </c>
      <c r="M13" s="263"/>
      <c r="N13" s="264">
        <f t="shared" si="1"/>
        <v>96.446700507614196</v>
      </c>
      <c r="O13" s="263"/>
      <c r="P13" s="265">
        <f t="shared" si="2"/>
        <v>233.502538071066</v>
      </c>
      <c r="Q13" s="266"/>
      <c r="R13" s="265">
        <f t="shared" si="3"/>
        <v>3.5025380710659899</v>
      </c>
      <c r="S13" s="263"/>
      <c r="T13" s="267">
        <v>230</v>
      </c>
      <c r="U13" s="30"/>
      <c r="W13" s="281" t="s">
        <v>225</v>
      </c>
      <c r="Y13" s="281" t="s">
        <v>244</v>
      </c>
    </row>
    <row r="14" spans="1:25" x14ac:dyDescent="0.25">
      <c r="A14" s="1"/>
      <c r="B14" s="22">
        <f>IF('Reaj 2016 - Região S e SE '!B15="","",'Reaj 2016 - Região S e SE '!B15)</f>
        <v>2008</v>
      </c>
      <c r="C14" s="9"/>
      <c r="D14" s="64" t="s">
        <v>77</v>
      </c>
      <c r="E14" s="1"/>
      <c r="F14" s="66">
        <f>'Reaj 2016 - Região S e SE '!P15</f>
        <v>312.69035532994923</v>
      </c>
      <c r="G14" s="67"/>
      <c r="H14" s="66">
        <f>'Reaj 2016 - Região S e SE '!R15</f>
        <v>4.690355329949238</v>
      </c>
      <c r="I14" s="67"/>
      <c r="J14" s="66">
        <f>'Reaj 2016 - Região S e SE '!T15</f>
        <v>308</v>
      </c>
      <c r="K14" s="68"/>
      <c r="L14" s="175">
        <f t="shared" si="0"/>
        <v>0.25324675324675316</v>
      </c>
      <c r="M14" s="163"/>
      <c r="N14" s="176">
        <f t="shared" si="1"/>
        <v>79.187817258883229</v>
      </c>
      <c r="O14" s="163"/>
      <c r="P14" s="56">
        <f t="shared" si="2"/>
        <v>233.502538071066</v>
      </c>
      <c r="Q14" s="167"/>
      <c r="R14" s="56">
        <f t="shared" si="3"/>
        <v>3.5025380710659899</v>
      </c>
      <c r="S14" s="163"/>
      <c r="T14" s="177">
        <v>230</v>
      </c>
      <c r="U14" s="30"/>
      <c r="W14" s="281" t="s">
        <v>220</v>
      </c>
      <c r="Y14" s="281" t="s">
        <v>224</v>
      </c>
    </row>
    <row r="15" spans="1:25" x14ac:dyDescent="0.25">
      <c r="A15" s="1"/>
      <c r="B15" s="22">
        <f>IF('Reaj 2016 - Região S e SE '!B17="","",'Reaj 2016 - Região S e SE '!B17)</f>
        <v>1112</v>
      </c>
      <c r="C15" s="9"/>
      <c r="D15" s="64" t="s">
        <v>14</v>
      </c>
      <c r="E15" s="1"/>
      <c r="F15" s="66">
        <f>'Reaj 2016 - Região S e SE '!P17</f>
        <v>316.75126903553297</v>
      </c>
      <c r="G15" s="67"/>
      <c r="H15" s="66">
        <f>'Reaj 2016 - Região S e SE '!R17</f>
        <v>4.7512690355329941</v>
      </c>
      <c r="I15" s="67"/>
      <c r="J15" s="66">
        <f>'Reaj 2016 - Região S e SE '!T17</f>
        <v>312</v>
      </c>
      <c r="K15" s="68"/>
      <c r="L15" s="175">
        <f t="shared" si="0"/>
        <v>0.26282051282051272</v>
      </c>
      <c r="M15" s="163"/>
      <c r="N15" s="176">
        <f t="shared" si="1"/>
        <v>83.248730964466972</v>
      </c>
      <c r="O15" s="163"/>
      <c r="P15" s="56">
        <f t="shared" si="2"/>
        <v>233.502538071066</v>
      </c>
      <c r="Q15" s="167"/>
      <c r="R15" s="56">
        <f t="shared" si="3"/>
        <v>3.5025380710659899</v>
      </c>
      <c r="S15" s="163"/>
      <c r="T15" s="177">
        <v>230</v>
      </c>
      <c r="U15" s="30"/>
      <c r="W15" s="281" t="s">
        <v>330</v>
      </c>
      <c r="Y15" s="281" t="s">
        <v>251</v>
      </c>
    </row>
    <row r="16" spans="1:25" x14ac:dyDescent="0.25">
      <c r="A16" s="1"/>
      <c r="B16" s="22">
        <f>IF('Reaj 2016 - Região S e SE '!B19="","",'Reaj 2016 - Região S e SE '!B19)</f>
        <v>1117</v>
      </c>
      <c r="C16" s="9"/>
      <c r="D16" s="64" t="s">
        <v>91</v>
      </c>
      <c r="E16" s="1"/>
      <c r="F16" s="66">
        <f>'Reaj 2016 - Região S e SE '!P19</f>
        <v>312.69035532994923</v>
      </c>
      <c r="G16" s="67"/>
      <c r="H16" s="66">
        <f>'Reaj 2016 - Região S e SE '!R19</f>
        <v>4.690355329949238</v>
      </c>
      <c r="I16" s="67"/>
      <c r="J16" s="66">
        <f>'Reaj 2016 - Região S e SE '!T19</f>
        <v>308</v>
      </c>
      <c r="K16" s="68"/>
      <c r="L16" s="175">
        <f t="shared" si="0"/>
        <v>0.25324675324675316</v>
      </c>
      <c r="M16" s="163"/>
      <c r="N16" s="176">
        <f t="shared" si="1"/>
        <v>79.187817258883229</v>
      </c>
      <c r="O16" s="163"/>
      <c r="P16" s="56">
        <f t="shared" si="2"/>
        <v>233.502538071066</v>
      </c>
      <c r="Q16" s="167"/>
      <c r="R16" s="56">
        <f t="shared" si="3"/>
        <v>3.5025380710659899</v>
      </c>
      <c r="S16" s="163"/>
      <c r="T16" s="177">
        <v>230</v>
      </c>
      <c r="U16" s="30"/>
      <c r="W16" s="281" t="s">
        <v>242</v>
      </c>
      <c r="Y16" s="281" t="s">
        <v>274</v>
      </c>
    </row>
    <row r="17" spans="1:25" x14ac:dyDescent="0.25">
      <c r="A17" s="1"/>
      <c r="B17" s="22">
        <f>IF('Reaj 2016 - Região S e SE '!B20="","",'Reaj 2016 - Região S e SE '!B20)</f>
        <v>1129</v>
      </c>
      <c r="C17" s="9"/>
      <c r="D17" s="64" t="s">
        <v>162</v>
      </c>
      <c r="E17" s="1"/>
      <c r="F17" s="66">
        <f>'Reaj 2016 - Região S e SE '!P20</f>
        <v>312.69035532994923</v>
      </c>
      <c r="G17" s="67"/>
      <c r="H17" s="66">
        <f>'Reaj 2016 - Região S e SE '!R20</f>
        <v>4.690355329949238</v>
      </c>
      <c r="I17" s="67"/>
      <c r="J17" s="66">
        <f>'Reaj 2016 - Região S e SE '!T20</f>
        <v>308</v>
      </c>
      <c r="K17" s="68"/>
      <c r="L17" s="175">
        <f t="shared" si="0"/>
        <v>0.25324675324675316</v>
      </c>
      <c r="M17" s="163"/>
      <c r="N17" s="176">
        <f t="shared" si="1"/>
        <v>79.187817258883229</v>
      </c>
      <c r="O17" s="163"/>
      <c r="P17" s="56">
        <f t="shared" si="2"/>
        <v>233.502538071066</v>
      </c>
      <c r="Q17" s="167"/>
      <c r="R17" s="56">
        <f t="shared" si="3"/>
        <v>3.5025380710659899</v>
      </c>
      <c r="S17" s="163"/>
      <c r="T17" s="177">
        <v>230</v>
      </c>
      <c r="U17" s="30"/>
      <c r="W17" s="281" t="s">
        <v>221</v>
      </c>
      <c r="Y17" s="281" t="s">
        <v>269</v>
      </c>
    </row>
    <row r="18" spans="1:25" x14ac:dyDescent="0.25">
      <c r="A18" s="1"/>
      <c r="B18" s="22">
        <f>IF('Reaj 2016 - Região S e SE '!B22="","",'Reaj 2016 - Região S e SE '!B22)</f>
        <v>1120</v>
      </c>
      <c r="C18" s="9"/>
      <c r="D18" s="64" t="s">
        <v>92</v>
      </c>
      <c r="E18" s="1"/>
      <c r="F18" s="66">
        <f>'Reaj 2016 - Região S e SE '!P22</f>
        <v>312.69035532994923</v>
      </c>
      <c r="G18" s="67"/>
      <c r="H18" s="66">
        <f>'Reaj 2016 - Região S e SE '!R22</f>
        <v>4.690355329949238</v>
      </c>
      <c r="I18" s="67"/>
      <c r="J18" s="66">
        <f>'Reaj 2016 - Região S e SE '!T22</f>
        <v>308</v>
      </c>
      <c r="K18" s="68"/>
      <c r="L18" s="175">
        <f t="shared" si="0"/>
        <v>0.25324675324675316</v>
      </c>
      <c r="M18" s="163"/>
      <c r="N18" s="176">
        <f t="shared" si="1"/>
        <v>79.187817258883229</v>
      </c>
      <c r="O18" s="163"/>
      <c r="P18" s="56">
        <f t="shared" si="2"/>
        <v>233.502538071066</v>
      </c>
      <c r="Q18" s="167"/>
      <c r="R18" s="56">
        <f t="shared" si="3"/>
        <v>3.5025380710659899</v>
      </c>
      <c r="S18" s="163"/>
      <c r="T18" s="177">
        <v>230</v>
      </c>
      <c r="U18" s="30"/>
      <c r="W18" s="281" t="s">
        <v>246</v>
      </c>
      <c r="Y18" s="281" t="s">
        <v>270</v>
      </c>
    </row>
    <row r="19" spans="1:25" x14ac:dyDescent="0.25">
      <c r="A19" s="1"/>
      <c r="B19" s="22">
        <v>1113</v>
      </c>
      <c r="C19" s="9"/>
      <c r="D19" s="64" t="s">
        <v>97</v>
      </c>
      <c r="E19" s="1"/>
      <c r="F19" s="66">
        <f>'Reaj 2016 - Região S e SE '!P23</f>
        <v>312.69035532994923</v>
      </c>
      <c r="G19" s="67"/>
      <c r="H19" s="66">
        <f>'Reaj 2016 - Região S e SE '!R23</f>
        <v>4.690355329949238</v>
      </c>
      <c r="I19" s="67"/>
      <c r="J19" s="66">
        <f>'Reaj 2016 - Região S e SE '!T23</f>
        <v>308</v>
      </c>
      <c r="K19" s="68"/>
      <c r="L19" s="175">
        <f t="shared" si="0"/>
        <v>0.25324675324675316</v>
      </c>
      <c r="M19" s="163"/>
      <c r="N19" s="176">
        <f t="shared" si="1"/>
        <v>79.187817258883229</v>
      </c>
      <c r="O19" s="163"/>
      <c r="P19" s="56">
        <f t="shared" si="2"/>
        <v>233.502538071066</v>
      </c>
      <c r="Q19" s="167"/>
      <c r="R19" s="56">
        <f t="shared" si="3"/>
        <v>3.5025380710659899</v>
      </c>
      <c r="S19" s="163"/>
      <c r="T19" s="177">
        <v>230</v>
      </c>
      <c r="U19" s="30"/>
      <c r="W19" s="281" t="s">
        <v>247</v>
      </c>
      <c r="Y19" s="281" t="s">
        <v>275</v>
      </c>
    </row>
    <row r="20" spans="1:25" x14ac:dyDescent="0.25">
      <c r="A20" s="1"/>
      <c r="B20" s="22">
        <f>IF('Reaj 2016 - Região S e SE '!B24="","",'Reaj 2016 - Região S e SE '!B24)</f>
        <v>1105</v>
      </c>
      <c r="C20" s="9"/>
      <c r="D20" s="64" t="s">
        <v>15</v>
      </c>
      <c r="E20" s="1"/>
      <c r="F20" s="66">
        <f>'Reaj 2016 - Região S e SE '!P24</f>
        <v>316.75126903553297</v>
      </c>
      <c r="G20" s="67"/>
      <c r="H20" s="66">
        <f>'Reaj 2016 - Região S e SE '!R24</f>
        <v>4.7512690355329941</v>
      </c>
      <c r="I20" s="67"/>
      <c r="J20" s="66">
        <f>'Reaj 2016 - Região S e SE '!T24</f>
        <v>312</v>
      </c>
      <c r="K20" s="68"/>
      <c r="L20" s="175">
        <f t="shared" si="0"/>
        <v>0.26282051282051272</v>
      </c>
      <c r="M20" s="163"/>
      <c r="N20" s="176">
        <f t="shared" si="1"/>
        <v>83.248730964466972</v>
      </c>
      <c r="O20" s="163"/>
      <c r="P20" s="56">
        <f t="shared" si="2"/>
        <v>233.502538071066</v>
      </c>
      <c r="Q20" s="167"/>
      <c r="R20" s="56">
        <f t="shared" si="3"/>
        <v>3.5025380710659899</v>
      </c>
      <c r="S20" s="163"/>
      <c r="T20" s="177">
        <v>230</v>
      </c>
      <c r="U20" s="30"/>
      <c r="W20" s="281" t="s">
        <v>259</v>
      </c>
      <c r="Y20" s="281" t="s">
        <v>223</v>
      </c>
    </row>
    <row r="21" spans="1:25" x14ac:dyDescent="0.25">
      <c r="A21" s="1"/>
      <c r="B21" s="22">
        <f>IF('Reaj 2016 - Região S e SE '!B26="","",'Reaj 2016 - Região S e SE '!B26)</f>
        <v>1128</v>
      </c>
      <c r="C21" s="9"/>
      <c r="D21" s="64" t="s">
        <v>93</v>
      </c>
      <c r="E21" s="1"/>
      <c r="F21" s="66">
        <f>'Reaj 2016 - Região S e SE '!P26</f>
        <v>312.69035532994923</v>
      </c>
      <c r="G21" s="67"/>
      <c r="H21" s="66">
        <f>'Reaj 2016 - Região S e SE '!R26</f>
        <v>4.690355329949238</v>
      </c>
      <c r="I21" s="67"/>
      <c r="J21" s="66">
        <f>'Reaj 2016 - Região S e SE '!T26</f>
        <v>308</v>
      </c>
      <c r="K21" s="68"/>
      <c r="L21" s="175">
        <f t="shared" si="0"/>
        <v>0.25324675324675316</v>
      </c>
      <c r="M21" s="163"/>
      <c r="N21" s="176">
        <f t="shared" si="1"/>
        <v>79.187817258883229</v>
      </c>
      <c r="O21" s="163"/>
      <c r="P21" s="56">
        <f t="shared" si="2"/>
        <v>233.502538071066</v>
      </c>
      <c r="Q21" s="167"/>
      <c r="R21" s="56">
        <f t="shared" si="3"/>
        <v>3.5025380710659899</v>
      </c>
      <c r="S21" s="163"/>
      <c r="T21" s="177">
        <v>230</v>
      </c>
      <c r="U21" s="30"/>
      <c r="W21" s="281" t="s">
        <v>226</v>
      </c>
      <c r="Y21" s="281" t="s">
        <v>261</v>
      </c>
    </row>
    <row r="22" spans="1:25" x14ac:dyDescent="0.25">
      <c r="A22" s="1"/>
      <c r="B22" s="22">
        <f>IF('Reaj 2016 - Região S e SE '!B27="","",'Reaj 2016 - Região S e SE '!B27)</f>
        <v>1125</v>
      </c>
      <c r="C22" s="9"/>
      <c r="D22" s="64" t="s">
        <v>17</v>
      </c>
      <c r="E22" s="1"/>
      <c r="F22" s="66">
        <f>'Reaj 2016 - Região S e SE '!P27</f>
        <v>316.75126903553297</v>
      </c>
      <c r="G22" s="67"/>
      <c r="H22" s="66">
        <f>'Reaj 2016 - Região S e SE '!R27</f>
        <v>4.7512690355329941</v>
      </c>
      <c r="I22" s="67"/>
      <c r="J22" s="66">
        <f>'Reaj 2016 - Região S e SE '!T27</f>
        <v>312</v>
      </c>
      <c r="K22" s="68"/>
      <c r="L22" s="175">
        <f t="shared" si="0"/>
        <v>0.26282051282051272</v>
      </c>
      <c r="M22" s="163"/>
      <c r="N22" s="176">
        <f t="shared" si="1"/>
        <v>83.248730964466972</v>
      </c>
      <c r="O22" s="163"/>
      <c r="P22" s="56">
        <f t="shared" si="2"/>
        <v>233.502538071066</v>
      </c>
      <c r="Q22" s="167"/>
      <c r="R22" s="56">
        <f t="shared" si="3"/>
        <v>3.5025380710659899</v>
      </c>
      <c r="S22" s="163"/>
      <c r="T22" s="177">
        <v>230</v>
      </c>
      <c r="U22" s="30"/>
      <c r="W22" s="281" t="s">
        <v>191</v>
      </c>
      <c r="Y22" s="281" t="s">
        <v>284</v>
      </c>
    </row>
    <row r="23" spans="1:25" x14ac:dyDescent="0.25">
      <c r="A23" s="1"/>
      <c r="B23" s="22">
        <f>IF('Reaj 2016 - Região S e SE '!B29="","",'Reaj 2016 - Região S e SE '!B29)</f>
        <v>1114</v>
      </c>
      <c r="C23" s="9"/>
      <c r="D23" s="64" t="s">
        <v>19</v>
      </c>
      <c r="E23" s="1"/>
      <c r="F23" s="66">
        <f>'Reaj 2016 - Região S e SE '!P29</f>
        <v>316.75126903553297</v>
      </c>
      <c r="G23" s="67"/>
      <c r="H23" s="66">
        <f>'Reaj 2016 - Região S e SE '!R29</f>
        <v>4.7512690355329941</v>
      </c>
      <c r="I23" s="67"/>
      <c r="J23" s="66">
        <f>'Reaj 2016 - Região S e SE '!T29</f>
        <v>312</v>
      </c>
      <c r="K23" s="68"/>
      <c r="L23" s="175">
        <f t="shared" si="0"/>
        <v>0.26282051282051272</v>
      </c>
      <c r="M23" s="163"/>
      <c r="N23" s="176">
        <f t="shared" si="1"/>
        <v>83.248730964466972</v>
      </c>
      <c r="O23" s="163"/>
      <c r="P23" s="56">
        <f t="shared" si="2"/>
        <v>233.502538071066</v>
      </c>
      <c r="Q23" s="167"/>
      <c r="R23" s="56">
        <f t="shared" si="3"/>
        <v>3.5025380710659899</v>
      </c>
      <c r="S23" s="163"/>
      <c r="T23" s="177">
        <v>230</v>
      </c>
      <c r="U23" s="30"/>
      <c r="W23" s="281" t="s">
        <v>227</v>
      </c>
      <c r="Y23" s="281" t="s">
        <v>252</v>
      </c>
    </row>
    <row r="24" spans="1:25" x14ac:dyDescent="0.25">
      <c r="A24" s="1"/>
      <c r="B24" s="22">
        <f>IF('Reaj 2016 - Região S e SE '!B30="","",'Reaj 2016 - Região S e SE '!B30)</f>
        <v>1132</v>
      </c>
      <c r="C24" s="9"/>
      <c r="D24" s="64" t="s">
        <v>94</v>
      </c>
      <c r="E24" s="1"/>
      <c r="F24" s="66">
        <f>'Reaj 2016 - Região S e SE '!P30</f>
        <v>312.69035532994923</v>
      </c>
      <c r="G24" s="67"/>
      <c r="H24" s="66">
        <f>'Reaj 2016 - Região S e SE '!R30</f>
        <v>4.690355329949238</v>
      </c>
      <c r="I24" s="67"/>
      <c r="J24" s="66">
        <f>'Reaj 2016 - Região S e SE '!T30</f>
        <v>308</v>
      </c>
      <c r="K24" s="68"/>
      <c r="L24" s="175">
        <f t="shared" si="0"/>
        <v>0.25324675324675316</v>
      </c>
      <c r="M24" s="163"/>
      <c r="N24" s="176">
        <f t="shared" si="1"/>
        <v>79.187817258883229</v>
      </c>
      <c r="O24" s="163"/>
      <c r="P24" s="56">
        <f t="shared" si="2"/>
        <v>233.502538071066</v>
      </c>
      <c r="Q24" s="167"/>
      <c r="R24" s="56">
        <f t="shared" si="3"/>
        <v>3.5025380710659899</v>
      </c>
      <c r="S24" s="163"/>
      <c r="T24" s="177">
        <v>230</v>
      </c>
      <c r="U24" s="30"/>
      <c r="W24" s="281" t="s">
        <v>190</v>
      </c>
      <c r="Y24" s="281" t="s">
        <v>253</v>
      </c>
    </row>
    <row r="25" spans="1:25" x14ac:dyDescent="0.25">
      <c r="A25" s="1"/>
      <c r="B25" s="22">
        <f>IF('Reaj 2016 - Região S e SE '!B31="","",'Reaj 2016 - Região S e SE '!B31)</f>
        <v>1115</v>
      </c>
      <c r="C25" s="9"/>
      <c r="D25" s="64" t="s">
        <v>20</v>
      </c>
      <c r="E25" s="1"/>
      <c r="F25" s="66">
        <f>'Reaj 2016 - Região S e SE '!P31</f>
        <v>316.75126903553297</v>
      </c>
      <c r="G25" s="67"/>
      <c r="H25" s="66">
        <f>'Reaj 2016 - Região S e SE '!R31</f>
        <v>4.7512690355329941</v>
      </c>
      <c r="I25" s="67"/>
      <c r="J25" s="66">
        <f>'Reaj 2016 - Região S e SE '!T31</f>
        <v>312</v>
      </c>
      <c r="K25" s="68"/>
      <c r="L25" s="175">
        <f t="shared" si="0"/>
        <v>0.26282051282051272</v>
      </c>
      <c r="M25" s="163"/>
      <c r="N25" s="176">
        <f t="shared" si="1"/>
        <v>83.248730964466972</v>
      </c>
      <c r="O25" s="163"/>
      <c r="P25" s="56">
        <f t="shared" si="2"/>
        <v>233.502538071066</v>
      </c>
      <c r="Q25" s="167"/>
      <c r="R25" s="56">
        <f t="shared" si="3"/>
        <v>3.5025380710659899</v>
      </c>
      <c r="S25" s="163"/>
      <c r="T25" s="177">
        <v>230</v>
      </c>
      <c r="U25" s="30"/>
      <c r="W25" s="281" t="s">
        <v>243</v>
      </c>
      <c r="Y25" s="281" t="s">
        <v>254</v>
      </c>
    </row>
    <row r="26" spans="1:25" x14ac:dyDescent="0.25">
      <c r="A26" s="1"/>
      <c r="B26" s="22">
        <f>IF('Reaj 2016 - Região S e SE '!B32="","",'Reaj 2016 - Região S e SE '!B32)</f>
        <v>1126</v>
      </c>
      <c r="C26" s="9"/>
      <c r="D26" s="64" t="s">
        <v>44</v>
      </c>
      <c r="E26" s="1"/>
      <c r="F26" s="66">
        <f>'Reaj 2016 - Região S e SE '!P32</f>
        <v>316.75126903553297</v>
      </c>
      <c r="G26" s="67"/>
      <c r="H26" s="66">
        <f>'Reaj 2016 - Região S e SE '!R32</f>
        <v>4.7512690355329941</v>
      </c>
      <c r="I26" s="67"/>
      <c r="J26" s="66">
        <f>'Reaj 2016 - Região S e SE '!T32</f>
        <v>312</v>
      </c>
      <c r="K26" s="68"/>
      <c r="L26" s="175">
        <f t="shared" si="0"/>
        <v>0.26282051282051272</v>
      </c>
      <c r="M26" s="163"/>
      <c r="N26" s="176">
        <f t="shared" si="1"/>
        <v>83.248730964466972</v>
      </c>
      <c r="O26" s="163"/>
      <c r="P26" s="56">
        <f t="shared" si="2"/>
        <v>233.502538071066</v>
      </c>
      <c r="Q26" s="167"/>
      <c r="R26" s="56">
        <f t="shared" si="3"/>
        <v>3.5025380710659899</v>
      </c>
      <c r="S26" s="163"/>
      <c r="T26" s="177">
        <v>230</v>
      </c>
      <c r="U26" s="30"/>
      <c r="W26" s="281" t="s">
        <v>188</v>
      </c>
      <c r="Y26" s="281" t="s">
        <v>271</v>
      </c>
    </row>
    <row r="27" spans="1:25" x14ac:dyDescent="0.25">
      <c r="A27" s="1"/>
      <c r="B27" s="255">
        <f>IF('Reaj 2016 - Região S e SE '!B33="","",'Reaj 2016 - Região S e SE '!B33)</f>
        <v>1122</v>
      </c>
      <c r="C27" s="256"/>
      <c r="D27" s="257" t="s">
        <v>21</v>
      </c>
      <c r="E27" s="258"/>
      <c r="F27" s="259">
        <f>'Reaj 2016 - Região S e SE '!P33</f>
        <v>329.94923857868019</v>
      </c>
      <c r="G27" s="260"/>
      <c r="H27" s="259">
        <f>'Reaj 2016 - Região S e SE '!R33</f>
        <v>4.9492385786802027</v>
      </c>
      <c r="I27" s="260"/>
      <c r="J27" s="259">
        <f>'Reaj 2016 - Região S e SE '!T33</f>
        <v>325</v>
      </c>
      <c r="K27" s="261"/>
      <c r="L27" s="262">
        <f t="shared" si="0"/>
        <v>0.29230769230769227</v>
      </c>
      <c r="M27" s="263"/>
      <c r="N27" s="264">
        <f t="shared" si="1"/>
        <v>96.446700507614196</v>
      </c>
      <c r="O27" s="263"/>
      <c r="P27" s="265">
        <f t="shared" si="2"/>
        <v>233.502538071066</v>
      </c>
      <c r="Q27" s="266"/>
      <c r="R27" s="265">
        <f t="shared" si="3"/>
        <v>3.5025380710659899</v>
      </c>
      <c r="S27" s="263"/>
      <c r="T27" s="267">
        <v>230</v>
      </c>
      <c r="U27" s="30"/>
      <c r="W27" s="281" t="s">
        <v>189</v>
      </c>
      <c r="Y27" s="281" t="s">
        <v>276</v>
      </c>
    </row>
    <row r="28" spans="1:25" x14ac:dyDescent="0.25">
      <c r="A28" s="1"/>
      <c r="B28" s="22">
        <f>IF('Reaj 2016 - Região S e SE '!B35="","",'Reaj 2016 - Região S e SE '!B35)</f>
        <v>2009</v>
      </c>
      <c r="C28" s="9"/>
      <c r="D28" s="64" t="s">
        <v>78</v>
      </c>
      <c r="E28" s="1"/>
      <c r="F28" s="66">
        <f>'Reaj 2016 - Região S e SE '!P35</f>
        <v>312.69035532994923</v>
      </c>
      <c r="G28" s="67"/>
      <c r="H28" s="66">
        <f>'Reaj 2016 - Região S e SE '!R35</f>
        <v>4.690355329949238</v>
      </c>
      <c r="I28" s="67"/>
      <c r="J28" s="66">
        <f>'Reaj 2016 - Região S e SE '!T35</f>
        <v>308</v>
      </c>
      <c r="K28" s="68"/>
      <c r="L28" s="175">
        <f t="shared" si="0"/>
        <v>0.25324675324675316</v>
      </c>
      <c r="M28" s="163"/>
      <c r="N28" s="176">
        <f t="shared" si="1"/>
        <v>79.187817258883229</v>
      </c>
      <c r="O28" s="163"/>
      <c r="P28" s="56">
        <f t="shared" si="2"/>
        <v>233.502538071066</v>
      </c>
      <c r="Q28" s="167"/>
      <c r="R28" s="56">
        <f t="shared" si="3"/>
        <v>3.5025380710659899</v>
      </c>
      <c r="S28" s="163"/>
      <c r="T28" s="177">
        <v>230</v>
      </c>
      <c r="U28" s="30"/>
      <c r="W28" s="281" t="s">
        <v>228</v>
      </c>
      <c r="Y28" s="281" t="s">
        <v>255</v>
      </c>
    </row>
    <row r="29" spans="1:25" x14ac:dyDescent="0.25">
      <c r="A29" s="1"/>
      <c r="B29" s="22">
        <f>IF('Reaj 2016 - Região S e SE '!B36="","",'Reaj 2016 - Região S e SE '!B36)</f>
        <v>1101</v>
      </c>
      <c r="C29" s="9"/>
      <c r="D29" s="64" t="s">
        <v>104</v>
      </c>
      <c r="E29" s="1"/>
      <c r="F29" s="66">
        <f>'Reaj 2016 - Região S e SE '!P36</f>
        <v>329.94923857868019</v>
      </c>
      <c r="G29" s="67"/>
      <c r="H29" s="66">
        <f>'Reaj 2016 - Região S e SE '!R36</f>
        <v>4.9492385786802027</v>
      </c>
      <c r="I29" s="67"/>
      <c r="J29" s="66">
        <f>'Reaj 2016 - Região S e SE '!T36</f>
        <v>325</v>
      </c>
      <c r="K29" s="68"/>
      <c r="L29" s="175" t="str">
        <f t="shared" si="0"/>
        <v/>
      </c>
      <c r="M29" s="163"/>
      <c r="N29" s="176" t="str">
        <f t="shared" si="1"/>
        <v/>
      </c>
      <c r="O29" s="163"/>
      <c r="P29" s="56" t="str">
        <f t="shared" si="2"/>
        <v/>
      </c>
      <c r="Q29" s="167"/>
      <c r="R29" s="56" t="str">
        <f t="shared" si="3"/>
        <v/>
      </c>
      <c r="S29" s="163"/>
      <c r="T29" s="177"/>
      <c r="U29" s="30"/>
      <c r="W29" s="281" t="s">
        <v>267</v>
      </c>
      <c r="Y29" s="281" t="s">
        <v>262</v>
      </c>
    </row>
    <row r="30" spans="1:25" x14ac:dyDescent="0.25">
      <c r="A30" s="1"/>
      <c r="B30" s="22">
        <f>IF('Reaj 2016 - Região S e SE '!B37="","",'Reaj 2016 - Região S e SE '!B37)</f>
        <v>2010</v>
      </c>
      <c r="C30" s="9"/>
      <c r="D30" s="64" t="s">
        <v>79</v>
      </c>
      <c r="E30" s="1"/>
      <c r="F30" s="66">
        <f>'Reaj 2016 - Região S e SE '!P37</f>
        <v>312.69035532994923</v>
      </c>
      <c r="G30" s="67"/>
      <c r="H30" s="66">
        <f>'Reaj 2016 - Região S e SE '!R37</f>
        <v>4.690355329949238</v>
      </c>
      <c r="I30" s="67"/>
      <c r="J30" s="66">
        <f>'Reaj 2016 - Região S e SE '!T37</f>
        <v>308</v>
      </c>
      <c r="K30" s="68"/>
      <c r="L30" s="175">
        <f t="shared" si="0"/>
        <v>0.25324675324675316</v>
      </c>
      <c r="M30" s="163"/>
      <c r="N30" s="176">
        <f t="shared" si="1"/>
        <v>79.187817258883229</v>
      </c>
      <c r="O30" s="163"/>
      <c r="P30" s="56">
        <f t="shared" si="2"/>
        <v>233.502538071066</v>
      </c>
      <c r="Q30" s="167"/>
      <c r="R30" s="56">
        <f t="shared" si="3"/>
        <v>3.5025380710659899</v>
      </c>
      <c r="S30" s="163"/>
      <c r="T30" s="177">
        <v>230</v>
      </c>
      <c r="U30" s="30"/>
      <c r="W30" s="281" t="s">
        <v>230</v>
      </c>
      <c r="Y30" s="281" t="s">
        <v>241</v>
      </c>
    </row>
    <row r="31" spans="1:25" x14ac:dyDescent="0.25">
      <c r="A31" s="1"/>
      <c r="B31" s="22">
        <f>IF('Reaj 2016 - Região S e SE '!B38="","",'Reaj 2016 - Região S e SE '!B38)</f>
        <v>1106</v>
      </c>
      <c r="C31" s="9"/>
      <c r="D31" s="64" t="s">
        <v>24</v>
      </c>
      <c r="E31" s="1"/>
      <c r="F31" s="66">
        <f>'Reaj 2016 - Região S e SE '!P38</f>
        <v>316.75126903553297</v>
      </c>
      <c r="G31" s="67"/>
      <c r="H31" s="66">
        <f>'Reaj 2016 - Região S e SE '!R38</f>
        <v>4.7512690355329941</v>
      </c>
      <c r="I31" s="67"/>
      <c r="J31" s="66">
        <f>'Reaj 2016 - Região S e SE '!T38</f>
        <v>312</v>
      </c>
      <c r="K31" s="68"/>
      <c r="L31" s="175">
        <f t="shared" si="0"/>
        <v>0.26282051282051272</v>
      </c>
      <c r="M31" s="163"/>
      <c r="N31" s="176">
        <f t="shared" si="1"/>
        <v>83.248730964466972</v>
      </c>
      <c r="O31" s="163"/>
      <c r="P31" s="56">
        <f t="shared" si="2"/>
        <v>233.502538071066</v>
      </c>
      <c r="Q31" s="167"/>
      <c r="R31" s="56">
        <f t="shared" si="3"/>
        <v>3.5025380710659899</v>
      </c>
      <c r="S31" s="163"/>
      <c r="T31" s="177">
        <v>230</v>
      </c>
      <c r="U31" s="30"/>
      <c r="W31" s="281" t="s">
        <v>231</v>
      </c>
      <c r="Y31" s="281" t="s">
        <v>263</v>
      </c>
    </row>
    <row r="32" spans="1:25" x14ac:dyDescent="0.25">
      <c r="A32" s="1"/>
      <c r="B32" s="22">
        <f>IF('Reaj 2016 - Região S e SE '!B39="","",'Reaj 2016 - Região S e SE '!B39)</f>
        <v>1131</v>
      </c>
      <c r="C32" s="9"/>
      <c r="D32" s="64" t="s">
        <v>25</v>
      </c>
      <c r="E32" s="1"/>
      <c r="F32" s="66">
        <f>'Reaj 2016 - Região S e SE '!P39</f>
        <v>316.75126903553297</v>
      </c>
      <c r="G32" s="67"/>
      <c r="H32" s="66">
        <f>'Reaj 2016 - Região S e SE '!R39</f>
        <v>4.7512690355329941</v>
      </c>
      <c r="I32" s="67"/>
      <c r="J32" s="66">
        <f>'Reaj 2016 - Região S e SE '!T39</f>
        <v>312</v>
      </c>
      <c r="K32" s="68"/>
      <c r="L32" s="175">
        <f t="shared" si="0"/>
        <v>0.26282051282051272</v>
      </c>
      <c r="M32" s="163"/>
      <c r="N32" s="176">
        <f t="shared" si="1"/>
        <v>83.248730964466972</v>
      </c>
      <c r="O32" s="163"/>
      <c r="P32" s="56">
        <f t="shared" si="2"/>
        <v>233.502538071066</v>
      </c>
      <c r="Q32" s="167"/>
      <c r="R32" s="56">
        <f t="shared" si="3"/>
        <v>3.5025380710659899</v>
      </c>
      <c r="S32" s="163"/>
      <c r="T32" s="177">
        <v>230</v>
      </c>
      <c r="U32" s="30"/>
      <c r="W32" s="281" t="s">
        <v>329</v>
      </c>
      <c r="Y32" s="281" t="s">
        <v>229</v>
      </c>
    </row>
    <row r="33" spans="1:25" x14ac:dyDescent="0.25">
      <c r="A33" s="1"/>
      <c r="B33" s="22">
        <v>1104</v>
      </c>
      <c r="C33" s="9"/>
      <c r="D33" s="64" t="s">
        <v>95</v>
      </c>
      <c r="E33" s="1"/>
      <c r="F33" s="66">
        <f>'Reaj 2016 - Região S e SE '!P40</f>
        <v>285.2791878172589</v>
      </c>
      <c r="G33" s="67"/>
      <c r="H33" s="66">
        <f>'Reaj 2016 - Região S e SE '!R41</f>
        <v>4.690355329949238</v>
      </c>
      <c r="I33" s="67"/>
      <c r="J33" s="66">
        <f>'Reaj 2016 - Região S e SE '!T41</f>
        <v>308</v>
      </c>
      <c r="K33" s="68"/>
      <c r="L33" s="175">
        <f t="shared" si="0"/>
        <v>0.18149466192170821</v>
      </c>
      <c r="M33" s="163"/>
      <c r="N33" s="176">
        <f t="shared" si="1"/>
        <v>51.776649746192902</v>
      </c>
      <c r="O33" s="163"/>
      <c r="P33" s="56">
        <f t="shared" si="2"/>
        <v>233.502538071066</v>
      </c>
      <c r="Q33" s="167"/>
      <c r="R33" s="56">
        <f t="shared" si="3"/>
        <v>3.5025380710659899</v>
      </c>
      <c r="S33" s="163"/>
      <c r="T33" s="177">
        <v>230</v>
      </c>
      <c r="U33" s="30"/>
      <c r="W33" s="281" t="s">
        <v>266</v>
      </c>
      <c r="Y33" s="281" t="s">
        <v>279</v>
      </c>
    </row>
    <row r="34" spans="1:25" x14ac:dyDescent="0.25">
      <c r="A34" s="1"/>
      <c r="B34" s="22">
        <f>IF('Reaj 2016 - Região S e SE '!B42="","",'Reaj 2016 - Região S e SE '!B42)</f>
        <v>1111</v>
      </c>
      <c r="C34" s="9"/>
      <c r="D34" s="64" t="s">
        <v>40</v>
      </c>
      <c r="E34" s="1"/>
      <c r="F34" s="66">
        <f>'Reaj 2016 - Região S e SE '!P42</f>
        <v>329.94923857868019</v>
      </c>
      <c r="G34" s="67"/>
      <c r="H34" s="66">
        <f>'Reaj 2016 - Região S e SE '!R42</f>
        <v>4.9492385786802027</v>
      </c>
      <c r="I34" s="67"/>
      <c r="J34" s="66">
        <f>'Reaj 2016 - Região S e SE '!T42</f>
        <v>325</v>
      </c>
      <c r="K34" s="68"/>
      <c r="L34" s="175" t="str">
        <f t="shared" si="0"/>
        <v/>
      </c>
      <c r="M34" s="163"/>
      <c r="N34" s="176" t="str">
        <f t="shared" si="1"/>
        <v/>
      </c>
      <c r="O34" s="163"/>
      <c r="P34" s="56" t="str">
        <f t="shared" si="2"/>
        <v/>
      </c>
      <c r="Q34" s="167"/>
      <c r="R34" s="56" t="str">
        <f t="shared" si="3"/>
        <v/>
      </c>
      <c r="S34" s="163"/>
      <c r="T34" s="177"/>
      <c r="U34" s="30"/>
      <c r="W34" s="281" t="s">
        <v>232</v>
      </c>
      <c r="Y34" s="281" t="s">
        <v>234</v>
      </c>
    </row>
    <row r="35" spans="1:25" x14ac:dyDescent="0.25">
      <c r="A35" s="1"/>
      <c r="B35" s="22">
        <f>IF('Reaj 2016 - Região S e SE '!B43="","",'Reaj 2016 - Região S e SE '!B43)</f>
        <v>2006</v>
      </c>
      <c r="C35" s="9"/>
      <c r="D35" s="64" t="s">
        <v>80</v>
      </c>
      <c r="E35" s="1"/>
      <c r="F35" s="66">
        <f>'Reaj 2016 - Região S e SE '!P43</f>
        <v>312.69035532994923</v>
      </c>
      <c r="G35" s="67"/>
      <c r="H35" s="66">
        <f>'Reaj 2016 - Região S e SE '!R43</f>
        <v>4.690355329949238</v>
      </c>
      <c r="I35" s="67"/>
      <c r="J35" s="66">
        <f>'Reaj 2016 - Região S e SE '!T43</f>
        <v>308</v>
      </c>
      <c r="K35" s="68"/>
      <c r="L35" s="175">
        <f t="shared" si="0"/>
        <v>0.25324675324675316</v>
      </c>
      <c r="M35" s="163"/>
      <c r="N35" s="176">
        <f t="shared" si="1"/>
        <v>79.187817258883229</v>
      </c>
      <c r="O35" s="163"/>
      <c r="P35" s="56">
        <f t="shared" si="2"/>
        <v>233.502538071066</v>
      </c>
      <c r="Q35" s="167"/>
      <c r="R35" s="56">
        <f t="shared" si="3"/>
        <v>3.5025380710659899</v>
      </c>
      <c r="S35" s="163"/>
      <c r="T35" s="177">
        <v>230</v>
      </c>
      <c r="U35" s="30"/>
      <c r="W35" s="281" t="s">
        <v>235</v>
      </c>
      <c r="Y35" s="281" t="s">
        <v>264</v>
      </c>
    </row>
    <row r="36" spans="1:25" x14ac:dyDescent="0.25">
      <c r="A36" s="1"/>
      <c r="B36" s="22">
        <f>IF('Reaj 2016 - Região S e SE '!B44="","",'Reaj 2016 - Região S e SE '!B44)</f>
        <v>1102</v>
      </c>
      <c r="C36" s="9"/>
      <c r="D36" s="64" t="s">
        <v>26</v>
      </c>
      <c r="E36" s="1"/>
      <c r="F36" s="66">
        <f>'Reaj 2016 - Região S e SE '!P44</f>
        <v>329.94923857868019</v>
      </c>
      <c r="G36" s="67"/>
      <c r="H36" s="66">
        <f>'Reaj 2016 - Região S e SE '!R44</f>
        <v>4.9492385786802027</v>
      </c>
      <c r="I36" s="67"/>
      <c r="J36" s="66">
        <f>'Reaj 2016 - Região S e SE '!T44</f>
        <v>325</v>
      </c>
      <c r="K36" s="68"/>
      <c r="L36" s="175">
        <f t="shared" si="0"/>
        <v>0.29230769230769227</v>
      </c>
      <c r="M36" s="163"/>
      <c r="N36" s="176">
        <f t="shared" si="1"/>
        <v>96.446700507614196</v>
      </c>
      <c r="O36" s="163"/>
      <c r="P36" s="56">
        <f t="shared" si="2"/>
        <v>233.502538071066</v>
      </c>
      <c r="Q36" s="167"/>
      <c r="R36" s="56">
        <f t="shared" si="3"/>
        <v>3.5025380710659899</v>
      </c>
      <c r="S36" s="163"/>
      <c r="T36" s="177">
        <v>230</v>
      </c>
      <c r="U36" s="30"/>
      <c r="W36" s="281" t="s">
        <v>236</v>
      </c>
      <c r="Y36" s="281" t="s">
        <v>257</v>
      </c>
    </row>
    <row r="37" spans="1:25" x14ac:dyDescent="0.25">
      <c r="A37" s="1"/>
      <c r="B37" s="22">
        <f>IF('Reaj 2016 - Região S e SE '!B45="","",'Reaj 2016 - Região S e SE '!B45)</f>
        <v>2005</v>
      </c>
      <c r="C37" s="9"/>
      <c r="D37" s="64" t="s">
        <v>81</v>
      </c>
      <c r="E37" s="1"/>
      <c r="F37" s="66">
        <f>'Reaj 2016 - Região S e SE '!P45</f>
        <v>312.69035532994923</v>
      </c>
      <c r="G37" s="67"/>
      <c r="H37" s="66">
        <f>'Reaj 2016 - Região S e SE '!R45</f>
        <v>4.690355329949238</v>
      </c>
      <c r="I37" s="67"/>
      <c r="J37" s="66">
        <f>'Reaj 2016 - Região S e SE '!T45</f>
        <v>308</v>
      </c>
      <c r="K37" s="68"/>
      <c r="L37" s="175">
        <f t="shared" si="0"/>
        <v>0.25324675324675316</v>
      </c>
      <c r="M37" s="163"/>
      <c r="N37" s="176">
        <f t="shared" si="1"/>
        <v>79.187817258883229</v>
      </c>
      <c r="O37" s="163"/>
      <c r="P37" s="56">
        <f t="shared" si="2"/>
        <v>233.502538071066</v>
      </c>
      <c r="Q37" s="167"/>
      <c r="R37" s="56">
        <f t="shared" si="3"/>
        <v>3.5025380710659899</v>
      </c>
      <c r="S37" s="163"/>
      <c r="T37" s="177">
        <v>230</v>
      </c>
      <c r="U37" s="30"/>
      <c r="W37" s="281" t="s">
        <v>273</v>
      </c>
      <c r="Y37" s="281" t="s">
        <v>256</v>
      </c>
    </row>
    <row r="38" spans="1:25" ht="26.25" x14ac:dyDescent="0.25">
      <c r="A38" s="1"/>
      <c r="B38" s="22">
        <f>IF('Reaj 2016 - Região S e SE '!B46="","",'Reaj 2016 - Região S e SE '!B46)</f>
        <v>1108</v>
      </c>
      <c r="C38" s="9"/>
      <c r="D38" s="64" t="s">
        <v>160</v>
      </c>
      <c r="E38" s="1"/>
      <c r="F38" s="66">
        <f>'Reaj 2016 - Região S e SE '!P46</f>
        <v>316.75126903553297</v>
      </c>
      <c r="G38" s="67"/>
      <c r="H38" s="66">
        <f>'Reaj 2016 - Região S e SE '!R46</f>
        <v>4.7512690355329941</v>
      </c>
      <c r="I38" s="67"/>
      <c r="J38" s="66">
        <f>'Reaj 2016 - Região S e SE '!T46</f>
        <v>312</v>
      </c>
      <c r="K38" s="68"/>
      <c r="L38" s="175">
        <f t="shared" si="0"/>
        <v>0.26282051282051272</v>
      </c>
      <c r="M38" s="163"/>
      <c r="N38" s="176">
        <f t="shared" si="1"/>
        <v>83.248730964466972</v>
      </c>
      <c r="O38" s="163"/>
      <c r="P38" s="56">
        <f t="shared" si="2"/>
        <v>233.502538071066</v>
      </c>
      <c r="Q38" s="167"/>
      <c r="R38" s="56">
        <f t="shared" si="3"/>
        <v>3.5025380710659899</v>
      </c>
      <c r="S38" s="163"/>
      <c r="T38" s="177">
        <v>230</v>
      </c>
      <c r="U38" s="30"/>
      <c r="W38" s="281" t="s">
        <v>328</v>
      </c>
      <c r="Y38" s="281" t="s">
        <v>233</v>
      </c>
    </row>
    <row r="39" spans="1:25" x14ac:dyDescent="0.25">
      <c r="A39" s="1"/>
      <c r="B39" s="22">
        <f>IF('Reaj 2016 - Região S e SE '!B48="","",'Reaj 2016 - Região S e SE '!B48)</f>
        <v>1127</v>
      </c>
      <c r="C39" s="9"/>
      <c r="D39" s="64" t="s">
        <v>103</v>
      </c>
      <c r="E39" s="1"/>
      <c r="F39" s="66">
        <f>'Reaj 2016 - Região S e SE '!P48</f>
        <v>312.69035532994923</v>
      </c>
      <c r="G39" s="67"/>
      <c r="H39" s="66">
        <f>'Reaj 2016 - Região S e SE '!R48</f>
        <v>4.690355329949238</v>
      </c>
      <c r="I39" s="67"/>
      <c r="J39" s="66">
        <f>'Reaj 2016 - Região S e SE '!T48</f>
        <v>308</v>
      </c>
      <c r="K39" s="68"/>
      <c r="L39" s="175">
        <f t="shared" si="0"/>
        <v>0.25324675324675316</v>
      </c>
      <c r="M39" s="163"/>
      <c r="N39" s="176">
        <f t="shared" si="1"/>
        <v>79.187817258883229</v>
      </c>
      <c r="O39" s="163"/>
      <c r="P39" s="56">
        <f t="shared" si="2"/>
        <v>233.502538071066</v>
      </c>
      <c r="Q39" s="167"/>
      <c r="R39" s="56">
        <f t="shared" si="3"/>
        <v>3.5025380710659899</v>
      </c>
      <c r="S39" s="163"/>
      <c r="T39" s="177">
        <v>230</v>
      </c>
      <c r="U39" s="30"/>
      <c r="W39" s="281" t="s">
        <v>237</v>
      </c>
      <c r="Y39" s="281" t="s">
        <v>277</v>
      </c>
    </row>
    <row r="40" spans="1:25" x14ac:dyDescent="0.25">
      <c r="A40" s="1"/>
      <c r="B40" s="22">
        <f>IF('Reaj 2016 - Região S e SE '!B49="","",'Reaj 2016 - Região S e SE '!B49)</f>
        <v>1123</v>
      </c>
      <c r="C40" s="9"/>
      <c r="D40" s="64" t="s">
        <v>28</v>
      </c>
      <c r="E40" s="1"/>
      <c r="F40" s="66">
        <f>'Reaj 2016 - Região S e SE '!P49</f>
        <v>365.48223350253807</v>
      </c>
      <c r="G40" s="67"/>
      <c r="H40" s="66">
        <f>'Reaj 2016 - Região S e SE '!R49</f>
        <v>5.4822335025380706</v>
      </c>
      <c r="I40" s="67"/>
      <c r="J40" s="66">
        <f>'Reaj 2016 - Região S e SE '!T49</f>
        <v>360</v>
      </c>
      <c r="K40" s="68"/>
      <c r="L40" s="175" t="str">
        <f t="shared" si="0"/>
        <v/>
      </c>
      <c r="M40" s="163"/>
      <c r="N40" s="176" t="str">
        <f t="shared" si="1"/>
        <v/>
      </c>
      <c r="O40" s="163"/>
      <c r="P40" s="56" t="str">
        <f t="shared" si="2"/>
        <v/>
      </c>
      <c r="Q40" s="167"/>
      <c r="R40" s="56" t="str">
        <f t="shared" si="3"/>
        <v/>
      </c>
      <c r="S40" s="163"/>
      <c r="T40" s="177"/>
      <c r="U40" s="30"/>
      <c r="W40" s="281" t="s">
        <v>280</v>
      </c>
    </row>
    <row r="41" spans="1:25" x14ac:dyDescent="0.25">
      <c r="A41" s="1"/>
      <c r="B41" s="22">
        <f>IF('Reaj 2016 - Região S e SE '!B50="","",'Reaj 2016 - Região S e SE '!B50)</f>
        <v>1103</v>
      </c>
      <c r="C41" s="9"/>
      <c r="D41" s="64" t="s">
        <v>29</v>
      </c>
      <c r="E41" s="1"/>
      <c r="F41" s="66">
        <f>'Reaj 2016 - Região S e SE '!P50</f>
        <v>365.48223350253807</v>
      </c>
      <c r="G41" s="67"/>
      <c r="H41" s="66">
        <f>'Reaj 2016 - Região S e SE '!R50</f>
        <v>5.4822335025380706</v>
      </c>
      <c r="I41" s="67"/>
      <c r="J41" s="66">
        <f>'Reaj 2016 - Região S e SE '!T50</f>
        <v>360</v>
      </c>
      <c r="K41" s="68"/>
      <c r="L41" s="175">
        <f t="shared" si="0"/>
        <v>0.36111111111111105</v>
      </c>
      <c r="M41" s="163"/>
      <c r="N41" s="176">
        <f t="shared" si="1"/>
        <v>131.97969543147207</v>
      </c>
      <c r="O41" s="163"/>
      <c r="P41" s="56">
        <f t="shared" si="2"/>
        <v>233.502538071066</v>
      </c>
      <c r="Q41" s="167"/>
      <c r="R41" s="56">
        <f t="shared" si="3"/>
        <v>3.5025380710659899</v>
      </c>
      <c r="S41" s="163"/>
      <c r="T41" s="177">
        <v>230</v>
      </c>
      <c r="U41" s="30"/>
      <c r="W41" s="281" t="s">
        <v>238</v>
      </c>
    </row>
    <row r="42" spans="1:25" x14ac:dyDescent="0.25">
      <c r="A42" s="1"/>
      <c r="B42" s="22">
        <f>IF('Reaj 2016 - Região S e SE '!B51="","",'Reaj 2016 - Região S e SE '!B51)</f>
        <v>1163</v>
      </c>
      <c r="C42" s="9"/>
      <c r="D42" s="64" t="s">
        <v>30</v>
      </c>
      <c r="E42" s="1"/>
      <c r="F42" s="66">
        <f>'Reaj 2016 - Região S e SE '!P51</f>
        <v>297.46192893401013</v>
      </c>
      <c r="G42" s="67"/>
      <c r="H42" s="66">
        <f>'Reaj 2016 - Região S e SE '!R51</f>
        <v>4.4619289340101522</v>
      </c>
      <c r="I42" s="67"/>
      <c r="J42" s="66">
        <f>'Reaj 2016 - Região S e SE '!T51</f>
        <v>293</v>
      </c>
      <c r="K42" s="68"/>
      <c r="L42" s="175">
        <f t="shared" si="0"/>
        <v>0.21501706484641631</v>
      </c>
      <c r="M42" s="163"/>
      <c r="N42" s="176">
        <f t="shared" si="1"/>
        <v>63.959390862944133</v>
      </c>
      <c r="O42" s="163"/>
      <c r="P42" s="56">
        <f t="shared" si="2"/>
        <v>233.502538071066</v>
      </c>
      <c r="Q42" s="167"/>
      <c r="R42" s="56">
        <f t="shared" si="3"/>
        <v>3.5025380710659899</v>
      </c>
      <c r="S42" s="163"/>
      <c r="T42" s="177">
        <v>230</v>
      </c>
      <c r="U42" s="30"/>
      <c r="W42" s="281" t="s">
        <v>239</v>
      </c>
    </row>
    <row r="43" spans="1:25" ht="4.9000000000000004" customHeight="1" x14ac:dyDescent="0.25">
      <c r="A43" s="9"/>
      <c r="B43" s="31"/>
      <c r="C43" s="9"/>
      <c r="D43" s="28"/>
      <c r="E43" s="28"/>
      <c r="F43" s="28"/>
      <c r="G43" s="9"/>
      <c r="H43" s="9"/>
      <c r="I43" s="9"/>
      <c r="J43" s="32"/>
      <c r="K43" s="28"/>
      <c r="M43" s="164"/>
      <c r="O43" s="164"/>
      <c r="Q43" s="164"/>
      <c r="S43" s="164"/>
    </row>
    <row r="44" spans="1:25" x14ac:dyDescent="0.25">
      <c r="A44" s="33"/>
      <c r="B44" s="286" t="s">
        <v>31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</row>
    <row r="45" spans="1:25" ht="21.75" customHeight="1" x14ac:dyDescent="0.25">
      <c r="A45" s="9"/>
      <c r="B45" s="31"/>
      <c r="C45" s="9"/>
      <c r="D45" s="28"/>
      <c r="E45" s="28"/>
      <c r="F45" s="28"/>
      <c r="G45" s="9"/>
      <c r="H45" s="9"/>
      <c r="I45" s="9"/>
      <c r="J45" s="32"/>
      <c r="K45" s="28"/>
      <c r="M45" s="164"/>
      <c r="O45" s="164"/>
      <c r="Q45" s="164"/>
      <c r="S45" s="164"/>
    </row>
    <row r="46" spans="1:25" x14ac:dyDescent="0.25">
      <c r="A46" s="35"/>
      <c r="B46" s="287" t="s">
        <v>32</v>
      </c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</row>
    <row r="47" spans="1:25" ht="15" customHeight="1" x14ac:dyDescent="0.25">
      <c r="A47" s="9"/>
      <c r="B47" s="289" t="s">
        <v>34</v>
      </c>
      <c r="C47" s="289"/>
      <c r="D47" s="289"/>
      <c r="E47" s="289"/>
      <c r="F47" s="289"/>
      <c r="G47" s="289"/>
      <c r="H47" s="289"/>
      <c r="I47" s="289"/>
      <c r="J47" s="289"/>
      <c r="K47" s="9"/>
      <c r="M47" s="77"/>
      <c r="O47" s="77"/>
      <c r="Q47" s="77"/>
      <c r="S47" s="77"/>
    </row>
    <row r="48" spans="1:25" x14ac:dyDescent="0.25">
      <c r="A48" s="35"/>
      <c r="B48" s="288"/>
      <c r="C48" s="288"/>
      <c r="D48" s="288"/>
      <c r="E48" s="288"/>
      <c r="F48" s="288"/>
      <c r="G48" s="288"/>
      <c r="H48" s="288"/>
      <c r="I48" s="288"/>
      <c r="J48" s="288"/>
      <c r="K48" s="252"/>
      <c r="M48" s="165"/>
      <c r="O48" s="165"/>
      <c r="Q48" s="165"/>
      <c r="S48" s="165"/>
    </row>
    <row r="49" spans="1:21" ht="15" customHeight="1" x14ac:dyDescent="0.25">
      <c r="A49" s="35"/>
      <c r="B49" s="288" t="s">
        <v>90</v>
      </c>
      <c r="C49" s="288"/>
      <c r="D49" s="288"/>
      <c r="E49" s="288"/>
      <c r="F49" s="288"/>
      <c r="G49" s="288"/>
      <c r="H49" s="288"/>
      <c r="I49" s="288"/>
      <c r="J49" s="288"/>
      <c r="K49" s="252"/>
      <c r="M49" s="165"/>
      <c r="O49" s="165"/>
      <c r="Q49" s="165"/>
      <c r="S49" s="165"/>
    </row>
    <row r="50" spans="1:21" ht="15" customHeight="1" x14ac:dyDescent="0.25">
      <c r="A50" s="35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M50" s="165"/>
      <c r="O50" s="165"/>
      <c r="Q50" s="165"/>
      <c r="S50" s="165"/>
    </row>
    <row r="51" spans="1:21" ht="15" customHeight="1" x14ac:dyDescent="0.25">
      <c r="A51" s="35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M51" s="165"/>
      <c r="O51" s="165"/>
      <c r="Q51" s="165"/>
      <c r="S51" s="165"/>
    </row>
    <row r="52" spans="1:21" x14ac:dyDescent="0.25">
      <c r="A52" s="26"/>
      <c r="B52" s="35"/>
      <c r="C52" s="9"/>
      <c r="D52" s="35"/>
      <c r="E52" s="35"/>
      <c r="F52" s="35"/>
      <c r="G52" s="9"/>
      <c r="H52" s="35"/>
      <c r="I52" s="9"/>
      <c r="J52" s="35"/>
      <c r="K52" s="35"/>
      <c r="M52" s="166"/>
      <c r="O52" s="166"/>
      <c r="Q52" s="166"/>
      <c r="S52" s="166"/>
    </row>
    <row r="53" spans="1:21" ht="15.75" customHeight="1" x14ac:dyDescent="0.25">
      <c r="A53" s="26"/>
      <c r="B53" s="284" t="s">
        <v>111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</row>
    <row r="54" spans="1:21" ht="15.75" customHeight="1" x14ac:dyDescent="0.25">
      <c r="B54" s="284" t="s">
        <v>46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</row>
  </sheetData>
  <sortState ref="W8:W76">
    <sortCondition ref="W8"/>
  </sortState>
  <mergeCells count="10">
    <mergeCell ref="B48:J48"/>
    <mergeCell ref="B49:J49"/>
    <mergeCell ref="B53:U53"/>
    <mergeCell ref="B54:U54"/>
    <mergeCell ref="B2:S2"/>
    <mergeCell ref="B3:S3"/>
    <mergeCell ref="B4:T5"/>
    <mergeCell ref="B44:S44"/>
    <mergeCell ref="B46:S46"/>
    <mergeCell ref="B47:J47"/>
  </mergeCells>
  <printOptions horizontalCentered="1"/>
  <pageMargins left="0.35433070866141736" right="0.39370078740157483" top="1.3779527559055118" bottom="0.78740157480314965" header="0.31496062992125984" footer="0.31496062992125984"/>
  <pageSetup paperSize="9" scale="59" orientation="landscape" r:id="rId1"/>
  <headerFooter>
    <oddHeader>&amp;R&amp;"Arial,Negrito"&amp;18Anexo 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rgb="FFFF0000"/>
    <pageSetUpPr fitToPage="1"/>
  </sheetPr>
  <dimension ref="A1:AL61"/>
  <sheetViews>
    <sheetView showGridLines="0" topLeftCell="A19" zoomScale="80" zoomScaleNormal="80" workbookViewId="0">
      <selection activeCell="T20" sqref="T20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7.42578125" style="7" customWidth="1"/>
    <col min="5" max="5" width="0.85546875" style="7" customWidth="1"/>
    <col min="6" max="6" width="15.42578125" style="7" customWidth="1"/>
    <col min="7" max="7" width="0.42578125" style="7" customWidth="1"/>
    <col min="8" max="8" width="16" style="7" customWidth="1"/>
    <col min="9" max="9" width="0.42578125" style="7" customWidth="1"/>
    <col min="10" max="10" width="15.28515625" style="7" customWidth="1"/>
    <col min="11" max="11" width="0.85546875" style="7" customWidth="1"/>
    <col min="12" max="12" width="19" style="7" customWidth="1"/>
    <col min="13" max="13" width="0.42578125" style="7" customWidth="1"/>
    <col min="14" max="14" width="18.7109375" style="7" customWidth="1"/>
    <col min="15" max="15" width="1.7109375" style="7" customWidth="1"/>
    <col min="16" max="16" width="15.28515625" style="7" customWidth="1"/>
    <col min="17" max="17" width="0.5703125" style="7" customWidth="1"/>
    <col min="18" max="18" width="15.7109375" style="7" customWidth="1"/>
    <col min="19" max="19" width="0.5703125" style="7" customWidth="1"/>
    <col min="20" max="20" width="17" style="7" customWidth="1"/>
    <col min="21" max="21" width="0.5703125" style="7" customWidth="1"/>
    <col min="22" max="22" width="19.5703125" style="7" customWidth="1"/>
    <col min="23" max="23" width="0.5703125" style="7" customWidth="1"/>
    <col min="24" max="24" width="18.7109375" style="7" customWidth="1"/>
    <col min="25" max="26" width="9.140625" style="7"/>
    <col min="27" max="27" width="13.5703125" style="7" bestFit="1" customWidth="1"/>
    <col min="28" max="28" width="15.140625" style="7" bestFit="1" customWidth="1"/>
    <col min="29" max="16384" width="9.140625" style="7"/>
  </cols>
  <sheetData>
    <row r="1" spans="1:38" s="5" customFormat="1" ht="12.75" customHeigh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38" ht="23.25" customHeight="1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1"/>
      <c r="P2" s="292" t="s">
        <v>74</v>
      </c>
      <c r="Q2" s="292"/>
      <c r="R2" s="292"/>
    </row>
    <row r="3" spans="1:38" s="5" customFormat="1" ht="23.25" customHeight="1" x14ac:dyDescent="0.25">
      <c r="A3" s="1"/>
      <c r="B3" s="284" t="s">
        <v>89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6"/>
      <c r="P3"/>
      <c r="Q3" s="43"/>
      <c r="R3" s="44"/>
    </row>
    <row r="4" spans="1:38" ht="15.75" customHeight="1" x14ac:dyDescent="0.25">
      <c r="A4" s="1"/>
      <c r="B4" s="285" t="s">
        <v>60</v>
      </c>
      <c r="C4" s="285"/>
      <c r="D4" s="285"/>
      <c r="E4" s="285"/>
      <c r="F4" s="285"/>
      <c r="G4" s="285"/>
      <c r="H4" s="285"/>
      <c r="I4" s="285"/>
      <c r="J4" s="285"/>
      <c r="K4" s="105"/>
      <c r="L4" s="137" t="s">
        <v>73</v>
      </c>
      <c r="N4" s="138">
        <v>0.1</v>
      </c>
      <c r="O4" s="1"/>
      <c r="P4" s="293" t="s">
        <v>75</v>
      </c>
      <c r="Q4" s="293"/>
      <c r="R4" s="293"/>
      <c r="S4" s="45"/>
      <c r="T4" s="45">
        <v>0</v>
      </c>
      <c r="V4" s="137" t="s">
        <v>73</v>
      </c>
      <c r="X4" s="138">
        <v>1.4999999999999999E-2</v>
      </c>
    </row>
    <row r="5" spans="1:38" ht="6.75" customHeight="1" x14ac:dyDescent="0.25">
      <c r="A5" s="1"/>
      <c r="B5" s="8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38" ht="60.75" customHeight="1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5</v>
      </c>
      <c r="I6" s="14"/>
      <c r="J6" s="16" t="s">
        <v>6</v>
      </c>
      <c r="K6" s="12"/>
      <c r="L6" s="16" t="s">
        <v>7</v>
      </c>
      <c r="M6" s="14"/>
      <c r="N6" s="17" t="s">
        <v>8</v>
      </c>
      <c r="O6" s="12"/>
      <c r="P6" s="58" t="s">
        <v>4</v>
      </c>
      <c r="Q6" s="14"/>
      <c r="R6" s="58" t="s">
        <v>5</v>
      </c>
      <c r="S6" s="14"/>
      <c r="T6" s="58" t="s">
        <v>6</v>
      </c>
      <c r="U6" s="12"/>
      <c r="V6" s="58" t="s">
        <v>7</v>
      </c>
      <c r="W6" s="14"/>
      <c r="X6" s="59" t="s">
        <v>8</v>
      </c>
      <c r="Z6" s="89"/>
      <c r="AA6" s="90"/>
      <c r="AB6" s="91"/>
      <c r="AC6" s="92"/>
      <c r="AD6" s="93"/>
      <c r="AE6" s="94"/>
      <c r="AF6" s="93"/>
      <c r="AG6" s="94"/>
      <c r="AH6" s="93"/>
      <c r="AI6" s="95"/>
      <c r="AJ6" s="93"/>
      <c r="AK6" s="94"/>
      <c r="AL6" s="96"/>
    </row>
    <row r="7" spans="1:38" s="21" customFormat="1" ht="4.9000000000000004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38" ht="15.95" customHeight="1" x14ac:dyDescent="0.25">
      <c r="A8" s="1"/>
      <c r="B8" s="22">
        <v>1100</v>
      </c>
      <c r="C8" s="9"/>
      <c r="D8" s="64" t="s">
        <v>9</v>
      </c>
      <c r="E8" s="1"/>
      <c r="F8" s="24">
        <f>J8/(1-$N$4)</f>
        <v>400</v>
      </c>
      <c r="G8" s="25"/>
      <c r="H8" s="24">
        <f>F8*$N$4</f>
        <v>40</v>
      </c>
      <c r="I8" s="25"/>
      <c r="J8" s="24">
        <v>360</v>
      </c>
      <c r="K8" s="26"/>
      <c r="L8" s="24">
        <f t="shared" ref="L8:L51" si="0">F8*6</f>
        <v>2400</v>
      </c>
      <c r="M8" s="25"/>
      <c r="N8" s="24">
        <f t="shared" ref="N8:N51" si="1">J8*6</f>
        <v>2160</v>
      </c>
      <c r="O8" s="1"/>
      <c r="P8" s="54">
        <f>T8/(1-$X$4)</f>
        <v>365.48223350253807</v>
      </c>
      <c r="Q8" s="60"/>
      <c r="R8" s="54">
        <f>P8*$X$4</f>
        <v>5.4822335025380706</v>
      </c>
      <c r="S8" s="60"/>
      <c r="T8" s="54">
        <f t="shared" ref="T8:T51" si="2">IFERROR(ROUNDUP(J8+(J8*$T$4),0),0)</f>
        <v>360</v>
      </c>
      <c r="U8" s="60"/>
      <c r="V8" s="54">
        <f t="shared" ref="V8:V51" si="3">P8*6</f>
        <v>2192.8934010152284</v>
      </c>
      <c r="W8" s="60"/>
      <c r="X8" s="54">
        <f t="shared" ref="X8:X51" si="4">T8*6</f>
        <v>2160</v>
      </c>
      <c r="Z8" s="7" t="str">
        <f>B8&amp;D8&amp;F8&amp;H8&amp;J8&amp;L8&amp;N8</f>
        <v>1100Administração (B)4004036024002160</v>
      </c>
      <c r="AA8" s="101" t="s">
        <v>362</v>
      </c>
      <c r="AB8" s="102" t="b">
        <f>Z8=AA8</f>
        <v>1</v>
      </c>
      <c r="AC8" s="152">
        <f>IFERROR(P8/F8-1,0)</f>
        <v>-8.6294416243654859E-2</v>
      </c>
      <c r="AF8" s="61"/>
      <c r="AH8" s="61"/>
      <c r="AI8" s="61"/>
    </row>
    <row r="9" spans="1:38" ht="15.95" customHeight="1" x14ac:dyDescent="0.25">
      <c r="A9" s="1"/>
      <c r="B9" s="22">
        <v>1124</v>
      </c>
      <c r="C9" s="9"/>
      <c r="D9" s="64" t="s">
        <v>10</v>
      </c>
      <c r="E9" s="1"/>
      <c r="F9" s="24">
        <f>J9/(1-$N$4)</f>
        <v>346.66666666666669</v>
      </c>
      <c r="G9" s="25"/>
      <c r="H9" s="24">
        <f>F9*$N$4</f>
        <v>34.666666666666671</v>
      </c>
      <c r="I9" s="25"/>
      <c r="J9" s="24">
        <v>312</v>
      </c>
      <c r="K9" s="26"/>
      <c r="L9" s="24">
        <f t="shared" si="0"/>
        <v>2080</v>
      </c>
      <c r="M9" s="25"/>
      <c r="N9" s="24">
        <f t="shared" si="1"/>
        <v>1872</v>
      </c>
      <c r="O9" s="1"/>
      <c r="P9" s="54">
        <f>T9/(1-$X$4)</f>
        <v>316.75126903553297</v>
      </c>
      <c r="Q9" s="60"/>
      <c r="R9" s="54">
        <f>P9*$X$4</f>
        <v>4.7512690355329941</v>
      </c>
      <c r="S9" s="60"/>
      <c r="T9" s="54">
        <f t="shared" si="2"/>
        <v>312</v>
      </c>
      <c r="U9" s="60"/>
      <c r="V9" s="54">
        <f t="shared" si="3"/>
        <v>1900.5076142131979</v>
      </c>
      <c r="W9" s="60"/>
      <c r="X9" s="54">
        <f t="shared" si="4"/>
        <v>1872</v>
      </c>
      <c r="Z9" s="7" t="str">
        <f t="shared" ref="Z9:Z51" si="5">B9&amp;D9&amp;F9&amp;H9&amp;J9&amp;L9&amp;N9</f>
        <v>1124Análise e Desenvolvimento de Sistemas (T)346,66666666666734,666666666666731220801872</v>
      </c>
      <c r="AA9" s="101" t="s">
        <v>363</v>
      </c>
      <c r="AB9" s="102" t="b">
        <f>Z9=AA9</f>
        <v>1</v>
      </c>
      <c r="AC9" s="152">
        <f t="shared" ref="AC9:AC51" si="6">IFERROR(P9/F9-1,0)</f>
        <v>-8.629441624365497E-2</v>
      </c>
      <c r="AF9" s="61"/>
      <c r="AH9" s="61"/>
      <c r="AI9" s="61"/>
    </row>
    <row r="10" spans="1:38" ht="15.95" customHeight="1" x14ac:dyDescent="0.25">
      <c r="A10" s="1"/>
      <c r="B10" s="22">
        <v>1133</v>
      </c>
      <c r="C10" s="9"/>
      <c r="D10" s="64" t="s">
        <v>110</v>
      </c>
      <c r="E10" s="1"/>
      <c r="F10" s="24">
        <f>J10/(1-$N$4)</f>
        <v>0</v>
      </c>
      <c r="G10" s="25"/>
      <c r="H10" s="24">
        <f>F10*$N$4</f>
        <v>0</v>
      </c>
      <c r="I10" s="25"/>
      <c r="J10" s="24">
        <v>0</v>
      </c>
      <c r="K10" s="26"/>
      <c r="L10" s="24">
        <f t="shared" ref="L10" si="7">F10*6</f>
        <v>0</v>
      </c>
      <c r="M10" s="25"/>
      <c r="N10" s="24">
        <f t="shared" ref="N10" si="8">J10*6</f>
        <v>0</v>
      </c>
      <c r="O10" s="1"/>
      <c r="P10" s="54">
        <f t="shared" ref="P10" si="9">T10/(1-$X$4)</f>
        <v>312.69035532994923</v>
      </c>
      <c r="Q10" s="60"/>
      <c r="R10" s="54">
        <f t="shared" ref="R10" si="10">P10*$X$4</f>
        <v>4.690355329949238</v>
      </c>
      <c r="S10" s="60"/>
      <c r="T10" s="147">
        <v>308</v>
      </c>
      <c r="U10" s="60"/>
      <c r="V10" s="54">
        <f t="shared" ref="V10" si="11">P10*6</f>
        <v>1876.1421319796955</v>
      </c>
      <c r="W10" s="60"/>
      <c r="X10" s="54">
        <f t="shared" ref="X10" si="12">T10*6</f>
        <v>1848</v>
      </c>
      <c r="Z10" s="7" t="str">
        <f t="shared" ref="Z10" si="13">B10&amp;D10&amp;F10&amp;H10&amp;J10&amp;L10&amp;N10</f>
        <v>1133Análise e Desenvolvimento de Sistemas (T) (Online)00000</v>
      </c>
      <c r="AA10" s="101" t="s">
        <v>282</v>
      </c>
      <c r="AB10" s="102" t="b">
        <f t="shared" ref="AB10" si="14">Z10=AA10</f>
        <v>0</v>
      </c>
      <c r="AC10" s="152">
        <f t="shared" ref="AC10" si="15">IFERROR(P10/F10-1,0)</f>
        <v>0</v>
      </c>
      <c r="AF10" s="61"/>
      <c r="AH10" s="61"/>
      <c r="AI10" s="61"/>
    </row>
    <row r="11" spans="1:38" ht="15.95" customHeight="1" x14ac:dyDescent="0.25">
      <c r="A11" s="1"/>
      <c r="B11" s="22">
        <v>2007</v>
      </c>
      <c r="C11" s="9"/>
      <c r="D11" s="139" t="s">
        <v>76</v>
      </c>
      <c r="E11" s="1"/>
      <c r="F11" s="24" t="s">
        <v>82</v>
      </c>
      <c r="G11" s="25"/>
      <c r="H11" s="24"/>
      <c r="I11" s="25"/>
      <c r="J11" s="24"/>
      <c r="K11" s="26"/>
      <c r="L11" s="24"/>
      <c r="M11" s="25"/>
      <c r="N11" s="24"/>
      <c r="O11" s="1"/>
      <c r="P11" s="148">
        <f>T11/(1-$X$4)</f>
        <v>312.69035532994923</v>
      </c>
      <c r="Q11" s="149"/>
      <c r="R11" s="150">
        <f>P11*$X$4</f>
        <v>4.690355329949238</v>
      </c>
      <c r="S11" s="149"/>
      <c r="T11" s="151">
        <v>308</v>
      </c>
      <c r="U11" s="149"/>
      <c r="V11" s="151">
        <f t="shared" si="3"/>
        <v>1876.1421319796955</v>
      </c>
      <c r="W11" s="149"/>
      <c r="X11" s="151">
        <f t="shared" si="4"/>
        <v>1848</v>
      </c>
      <c r="AB11" s="102" t="b">
        <f t="shared" ref="AB11:AB51" si="16">Z11=AA11</f>
        <v>1</v>
      </c>
      <c r="AC11" s="152">
        <f t="shared" si="6"/>
        <v>0</v>
      </c>
      <c r="AF11" s="61"/>
      <c r="AH11" s="61"/>
      <c r="AI11" s="61"/>
    </row>
    <row r="12" spans="1:38" ht="15.95" customHeight="1" x14ac:dyDescent="0.25">
      <c r="A12" s="1"/>
      <c r="B12" s="179">
        <v>1116</v>
      </c>
      <c r="C12" s="9"/>
      <c r="D12" s="178" t="s">
        <v>11</v>
      </c>
      <c r="E12" s="1"/>
      <c r="F12" s="24">
        <f>J12/(1-$N$4)</f>
        <v>400</v>
      </c>
      <c r="G12" s="25"/>
      <c r="H12" s="24">
        <f>F12*$N$4</f>
        <v>40</v>
      </c>
      <c r="I12" s="25"/>
      <c r="J12" s="24">
        <v>360</v>
      </c>
      <c r="K12" s="26"/>
      <c r="L12" s="24">
        <f t="shared" si="0"/>
        <v>2400</v>
      </c>
      <c r="M12" s="25"/>
      <c r="N12" s="24">
        <f t="shared" si="1"/>
        <v>2160</v>
      </c>
      <c r="O12" s="1"/>
      <c r="P12" s="54">
        <f>T12/(1-$X$4)</f>
        <v>365.48223350253807</v>
      </c>
      <c r="Q12" s="60"/>
      <c r="R12" s="54">
        <f>P12*$X$4</f>
        <v>5.4822335025380706</v>
      </c>
      <c r="S12" s="60"/>
      <c r="T12" s="54">
        <f t="shared" si="2"/>
        <v>360</v>
      </c>
      <c r="U12" s="60"/>
      <c r="V12" s="54">
        <f t="shared" si="3"/>
        <v>2192.8934010152284</v>
      </c>
      <c r="W12" s="60"/>
      <c r="X12" s="54">
        <f t="shared" si="4"/>
        <v>2160</v>
      </c>
      <c r="Z12" s="7" t="str">
        <f t="shared" si="5"/>
        <v>1116Ciências Contábeis (B)4004036024002160</v>
      </c>
      <c r="AA12" s="101" t="s">
        <v>364</v>
      </c>
      <c r="AB12" s="102" t="b">
        <f t="shared" si="16"/>
        <v>1</v>
      </c>
      <c r="AC12" s="152">
        <f t="shared" si="6"/>
        <v>-8.6294416243654859E-2</v>
      </c>
      <c r="AF12" s="61"/>
      <c r="AH12" s="61"/>
      <c r="AI12" s="61"/>
    </row>
    <row r="13" spans="1:38" ht="15.95" customHeight="1" x14ac:dyDescent="0.25">
      <c r="A13" s="1"/>
      <c r="B13" s="186">
        <v>1116</v>
      </c>
      <c r="C13" s="9"/>
      <c r="D13" s="141" t="s">
        <v>98</v>
      </c>
      <c r="E13" s="1"/>
      <c r="F13" s="24"/>
      <c r="G13" s="25"/>
      <c r="H13" s="24"/>
      <c r="I13" s="25"/>
      <c r="J13" s="24"/>
      <c r="K13" s="26"/>
      <c r="L13" s="24"/>
      <c r="M13" s="25"/>
      <c r="N13" s="24"/>
      <c r="O13" s="1"/>
      <c r="P13" s="157">
        <f>T13/(1-$X$4)</f>
        <v>328.93401015228426</v>
      </c>
      <c r="Q13" s="158"/>
      <c r="R13" s="159">
        <f>P13*$X$4</f>
        <v>4.9340101522842641</v>
      </c>
      <c r="S13" s="158"/>
      <c r="T13" s="160">
        <f>ROUND(T12*90%,0)</f>
        <v>324</v>
      </c>
      <c r="U13" s="158"/>
      <c r="V13" s="160">
        <f t="shared" si="3"/>
        <v>1973.6040609137056</v>
      </c>
      <c r="W13" s="158"/>
      <c r="X13" s="160">
        <f t="shared" si="4"/>
        <v>1944</v>
      </c>
      <c r="AB13" s="102" t="b">
        <f t="shared" si="16"/>
        <v>1</v>
      </c>
      <c r="AC13" s="152">
        <f t="shared" si="6"/>
        <v>0</v>
      </c>
      <c r="AF13" s="61"/>
      <c r="AH13" s="61"/>
      <c r="AI13" s="61"/>
    </row>
    <row r="14" spans="1:38" ht="15.95" customHeight="1" x14ac:dyDescent="0.25">
      <c r="A14" s="1"/>
      <c r="B14" s="197">
        <v>1107</v>
      </c>
      <c r="C14" s="9"/>
      <c r="D14" s="140" t="s">
        <v>12</v>
      </c>
      <c r="E14" s="1"/>
      <c r="F14" s="24">
        <f>J14/(1-$N$4)</f>
        <v>361.11111111111109</v>
      </c>
      <c r="G14" s="25"/>
      <c r="H14" s="24">
        <f>F14*$N$4</f>
        <v>36.111111111111107</v>
      </c>
      <c r="I14" s="25"/>
      <c r="J14" s="24">
        <v>325</v>
      </c>
      <c r="K14" s="26"/>
      <c r="L14" s="24">
        <f t="shared" si="0"/>
        <v>2166.6666666666665</v>
      </c>
      <c r="M14" s="25"/>
      <c r="N14" s="24">
        <f t="shared" si="1"/>
        <v>1950</v>
      </c>
      <c r="O14" s="1"/>
      <c r="P14" s="54">
        <f t="shared" ref="P14:P51" si="17">T14/(1-$X$4)</f>
        <v>329.94923857868019</v>
      </c>
      <c r="Q14" s="60"/>
      <c r="R14" s="54">
        <f t="shared" ref="R14:R51" si="18">P14*$X$4</f>
        <v>4.9492385786802027</v>
      </c>
      <c r="S14" s="60"/>
      <c r="T14" s="54">
        <f t="shared" si="2"/>
        <v>325</v>
      </c>
      <c r="U14" s="60"/>
      <c r="V14" s="54">
        <f t="shared" si="3"/>
        <v>1979.6954314720811</v>
      </c>
      <c r="W14" s="60"/>
      <c r="X14" s="54">
        <f t="shared" si="4"/>
        <v>1950</v>
      </c>
      <c r="Z14" s="7" t="str">
        <f t="shared" si="5"/>
        <v>1107Ciências Sociais (L)361,11111111111136,11111111111113252166,666666666671950</v>
      </c>
      <c r="AA14" s="101" t="s">
        <v>365</v>
      </c>
      <c r="AB14" s="102" t="b">
        <f t="shared" si="16"/>
        <v>1</v>
      </c>
      <c r="AC14" s="152">
        <f t="shared" si="6"/>
        <v>-8.6294416243654748E-2</v>
      </c>
      <c r="AF14" s="61"/>
      <c r="AH14" s="61"/>
      <c r="AI14" s="61"/>
    </row>
    <row r="15" spans="1:38" ht="15.95" customHeight="1" x14ac:dyDescent="0.25">
      <c r="A15" s="1"/>
      <c r="B15" s="22">
        <v>2008</v>
      </c>
      <c r="C15" s="9"/>
      <c r="D15" s="139" t="s">
        <v>77</v>
      </c>
      <c r="E15" s="1"/>
      <c r="F15" s="24" t="s">
        <v>82</v>
      </c>
      <c r="G15" s="25"/>
      <c r="H15" s="24"/>
      <c r="I15" s="25"/>
      <c r="J15" s="24"/>
      <c r="K15" s="26"/>
      <c r="L15" s="24"/>
      <c r="M15" s="25"/>
      <c r="N15" s="24"/>
      <c r="O15" s="1"/>
      <c r="P15" s="148">
        <f t="shared" si="17"/>
        <v>312.69035532994923</v>
      </c>
      <c r="Q15" s="149"/>
      <c r="R15" s="150">
        <f t="shared" si="18"/>
        <v>4.690355329949238</v>
      </c>
      <c r="S15" s="149"/>
      <c r="T15" s="151">
        <v>308</v>
      </c>
      <c r="U15" s="149"/>
      <c r="V15" s="151">
        <f t="shared" ref="V15" si="19">P15*6</f>
        <v>1876.1421319796955</v>
      </c>
      <c r="W15" s="149"/>
      <c r="X15" s="151">
        <f t="shared" ref="X15" si="20">T15*6</f>
        <v>1848</v>
      </c>
      <c r="AB15" s="102" t="b">
        <f t="shared" si="16"/>
        <v>1</v>
      </c>
      <c r="AC15" s="152">
        <f t="shared" si="6"/>
        <v>0</v>
      </c>
      <c r="AF15" s="61"/>
      <c r="AH15" s="61"/>
      <c r="AI15" s="61"/>
    </row>
    <row r="16" spans="1:38" ht="15.95" customHeight="1" x14ac:dyDescent="0.25">
      <c r="A16" s="1"/>
      <c r="B16" s="197">
        <v>1109</v>
      </c>
      <c r="C16" s="9"/>
      <c r="D16" s="140" t="s">
        <v>13</v>
      </c>
      <c r="E16" s="1"/>
      <c r="F16" s="24">
        <f>J16/(1-$N$4)</f>
        <v>361.11111111111109</v>
      </c>
      <c r="G16" s="25"/>
      <c r="H16" s="24">
        <f>F16*$N$4</f>
        <v>36.111111111111107</v>
      </c>
      <c r="I16" s="25"/>
      <c r="J16" s="24">
        <v>325</v>
      </c>
      <c r="K16" s="26"/>
      <c r="L16" s="24">
        <f t="shared" si="0"/>
        <v>2166.6666666666665</v>
      </c>
      <c r="M16" s="25"/>
      <c r="N16" s="24">
        <f t="shared" si="1"/>
        <v>1950</v>
      </c>
      <c r="O16" s="1"/>
      <c r="P16" s="54">
        <f t="shared" si="17"/>
        <v>329.94923857868019</v>
      </c>
      <c r="Q16" s="60"/>
      <c r="R16" s="54">
        <f t="shared" si="18"/>
        <v>4.9492385786802027</v>
      </c>
      <c r="S16" s="60"/>
      <c r="T16" s="54">
        <f t="shared" si="2"/>
        <v>325</v>
      </c>
      <c r="U16" s="60"/>
      <c r="V16" s="54">
        <f t="shared" si="3"/>
        <v>1979.6954314720811</v>
      </c>
      <c r="W16" s="60"/>
      <c r="X16" s="54">
        <f t="shared" si="4"/>
        <v>1950</v>
      </c>
      <c r="Z16" s="7" t="str">
        <f t="shared" si="5"/>
        <v>1109Filosofia (L)361,11111111111136,11111111111113252166,666666666671950</v>
      </c>
      <c r="AA16" s="101" t="s">
        <v>366</v>
      </c>
      <c r="AB16" s="102" t="b">
        <f t="shared" si="16"/>
        <v>1</v>
      </c>
      <c r="AC16" s="152">
        <f t="shared" si="6"/>
        <v>-8.6294416243654748E-2</v>
      </c>
      <c r="AF16" s="61"/>
      <c r="AH16" s="61"/>
      <c r="AI16" s="61"/>
    </row>
    <row r="17" spans="1:35" ht="15.95" customHeight="1" x14ac:dyDescent="0.25">
      <c r="A17" s="1"/>
      <c r="B17" s="22">
        <v>1112</v>
      </c>
      <c r="C17" s="9"/>
      <c r="D17" s="64" t="s">
        <v>14</v>
      </c>
      <c r="E17" s="1"/>
      <c r="F17" s="24">
        <f>J17/(1-$N$4)</f>
        <v>346.66666666666669</v>
      </c>
      <c r="G17" s="25"/>
      <c r="H17" s="24">
        <f>F17*$N$4</f>
        <v>34.666666666666671</v>
      </c>
      <c r="I17" s="25"/>
      <c r="J17" s="24">
        <v>312</v>
      </c>
      <c r="K17" s="26"/>
      <c r="L17" s="24">
        <f t="shared" si="0"/>
        <v>2080</v>
      </c>
      <c r="M17" s="25"/>
      <c r="N17" s="24">
        <f t="shared" si="1"/>
        <v>1872</v>
      </c>
      <c r="O17" s="1"/>
      <c r="P17" s="54">
        <f t="shared" si="17"/>
        <v>316.75126903553297</v>
      </c>
      <c r="Q17" s="60"/>
      <c r="R17" s="54">
        <f t="shared" si="18"/>
        <v>4.7512690355329941</v>
      </c>
      <c r="S17" s="60"/>
      <c r="T17" s="54">
        <f t="shared" si="2"/>
        <v>312</v>
      </c>
      <c r="U17" s="60"/>
      <c r="V17" s="54">
        <f t="shared" si="3"/>
        <v>1900.5076142131979</v>
      </c>
      <c r="W17" s="60"/>
      <c r="X17" s="54">
        <f t="shared" si="4"/>
        <v>1872</v>
      </c>
      <c r="Z17" s="7" t="str">
        <f t="shared" si="5"/>
        <v>1112Gestão Ambiental (T)346,66666666666734,666666666666731220801872</v>
      </c>
      <c r="AA17" s="101" t="s">
        <v>367</v>
      </c>
      <c r="AB17" s="102" t="b">
        <f t="shared" si="16"/>
        <v>1</v>
      </c>
      <c r="AC17" s="152">
        <f t="shared" si="6"/>
        <v>-8.629441624365497E-2</v>
      </c>
      <c r="AF17" s="61"/>
      <c r="AH17" s="61"/>
      <c r="AI17" s="61"/>
    </row>
    <row r="18" spans="1:35" ht="15.95" customHeight="1" x14ac:dyDescent="0.25">
      <c r="A18" s="1"/>
      <c r="B18" s="179">
        <v>1117</v>
      </c>
      <c r="C18" s="9"/>
      <c r="D18" s="178" t="s">
        <v>91</v>
      </c>
      <c r="E18" s="1"/>
      <c r="F18" s="24">
        <f>J18/(1-$N$4)</f>
        <v>346.66666666666669</v>
      </c>
      <c r="G18" s="25"/>
      <c r="H18" s="24">
        <f>F18*$N$4</f>
        <v>34.666666666666671</v>
      </c>
      <c r="I18" s="25"/>
      <c r="J18" s="24">
        <v>312</v>
      </c>
      <c r="K18" s="26"/>
      <c r="L18" s="24">
        <f t="shared" si="0"/>
        <v>2080</v>
      </c>
      <c r="M18" s="25"/>
      <c r="N18" s="24">
        <f t="shared" si="1"/>
        <v>1872</v>
      </c>
      <c r="O18" s="1"/>
      <c r="P18" s="54">
        <f t="shared" si="17"/>
        <v>316.75126903553297</v>
      </c>
      <c r="Q18" s="60"/>
      <c r="R18" s="54">
        <f t="shared" si="18"/>
        <v>4.7512690355329941</v>
      </c>
      <c r="S18" s="60"/>
      <c r="T18" s="54">
        <f t="shared" si="2"/>
        <v>312</v>
      </c>
      <c r="U18" s="60"/>
      <c r="V18" s="54">
        <f>P18*6</f>
        <v>1900.5076142131979</v>
      </c>
      <c r="W18" s="60"/>
      <c r="X18" s="54">
        <f>T18*6</f>
        <v>1872</v>
      </c>
      <c r="Z18" s="7" t="str">
        <f t="shared" si="5"/>
        <v>1117Gestão Comercial (T) (Online)346,66666666666734,666666666666731220801872</v>
      </c>
      <c r="AA18" s="101" t="s">
        <v>368</v>
      </c>
      <c r="AB18" s="102" t="b">
        <f t="shared" si="16"/>
        <v>0</v>
      </c>
      <c r="AC18" s="152">
        <f t="shared" si="6"/>
        <v>-8.629441624365497E-2</v>
      </c>
      <c r="AF18" s="61"/>
      <c r="AH18" s="61"/>
      <c r="AI18" s="61"/>
    </row>
    <row r="19" spans="1:35" ht="15.95" customHeight="1" x14ac:dyDescent="0.25">
      <c r="A19" s="1"/>
      <c r="B19" s="186">
        <v>1117</v>
      </c>
      <c r="C19" s="9"/>
      <c r="D19" s="141" t="s">
        <v>109</v>
      </c>
      <c r="E19" s="1"/>
      <c r="F19" s="24" t="s">
        <v>82</v>
      </c>
      <c r="G19" s="25"/>
      <c r="H19" s="24"/>
      <c r="I19" s="25"/>
      <c r="J19" s="24"/>
      <c r="K19" s="26"/>
      <c r="L19" s="24"/>
      <c r="M19" s="25"/>
      <c r="N19" s="24"/>
      <c r="O19" s="1"/>
      <c r="P19" s="144">
        <f t="shared" si="17"/>
        <v>312.69035532994923</v>
      </c>
      <c r="Q19" s="145"/>
      <c r="R19" s="146">
        <f t="shared" si="18"/>
        <v>4.690355329949238</v>
      </c>
      <c r="S19" s="145"/>
      <c r="T19" s="147">
        <v>308</v>
      </c>
      <c r="U19" s="145"/>
      <c r="V19" s="147">
        <f t="shared" ref="V19" si="21">P19*6</f>
        <v>1876.1421319796955</v>
      </c>
      <c r="W19" s="145"/>
      <c r="X19" s="147">
        <f t="shared" ref="X19" si="22">T19*6</f>
        <v>1848</v>
      </c>
      <c r="AB19" s="102" t="b">
        <f t="shared" si="16"/>
        <v>1</v>
      </c>
      <c r="AC19" s="152">
        <f t="shared" si="6"/>
        <v>0</v>
      </c>
      <c r="AF19" s="61"/>
      <c r="AH19" s="61"/>
      <c r="AI19" s="61"/>
    </row>
    <row r="20" spans="1:35" ht="15.95" customHeight="1" x14ac:dyDescent="0.25">
      <c r="A20" s="1"/>
      <c r="B20" s="216">
        <v>1129</v>
      </c>
      <c r="C20" s="217"/>
      <c r="D20" s="199" t="s">
        <v>162</v>
      </c>
      <c r="E20" s="1"/>
      <c r="F20" s="225">
        <f>J20/(1-$N$4)</f>
        <v>346.66666666666669</v>
      </c>
      <c r="G20" s="25"/>
      <c r="H20" s="225">
        <f>F20*$N$4</f>
        <v>34.666666666666671</v>
      </c>
      <c r="I20" s="25"/>
      <c r="J20" s="225">
        <v>312</v>
      </c>
      <c r="K20" s="26"/>
      <c r="L20" s="225">
        <f t="shared" ref="L20" si="23">F20*6</f>
        <v>2080</v>
      </c>
      <c r="M20" s="25"/>
      <c r="N20" s="225">
        <f t="shared" ref="N20" si="24">J20*6</f>
        <v>1872</v>
      </c>
      <c r="O20" s="1"/>
      <c r="P20" s="200">
        <f t="shared" si="17"/>
        <v>312.69035532994923</v>
      </c>
      <c r="Q20" s="218"/>
      <c r="R20" s="200">
        <f t="shared" si="18"/>
        <v>4.690355329949238</v>
      </c>
      <c r="S20" s="218"/>
      <c r="T20" s="200">
        <f>T19</f>
        <v>308</v>
      </c>
      <c r="U20" s="60"/>
      <c r="V20" s="54">
        <f>P20*6</f>
        <v>1876.1421319796955</v>
      </c>
      <c r="W20" s="60"/>
      <c r="X20" s="54">
        <f>T20*6</f>
        <v>1848</v>
      </c>
      <c r="Z20" s="7" t="str">
        <f t="shared" si="5"/>
        <v>1129Gestão Hospitalar (T) (Online)346,66666666666734,666666666666731220801872</v>
      </c>
      <c r="AA20" s="101" t="s">
        <v>369</v>
      </c>
      <c r="AB20" s="102" t="b">
        <f t="shared" si="16"/>
        <v>0</v>
      </c>
      <c r="AC20" s="152">
        <f t="shared" si="6"/>
        <v>-9.800859039437726E-2</v>
      </c>
      <c r="AF20" s="61"/>
      <c r="AH20" s="61"/>
      <c r="AI20" s="61"/>
    </row>
    <row r="21" spans="1:35" ht="15.95" customHeight="1" x14ac:dyDescent="0.25">
      <c r="A21" s="1"/>
      <c r="B21" s="179">
        <v>1120</v>
      </c>
      <c r="C21" s="9"/>
      <c r="D21" s="178" t="s">
        <v>43</v>
      </c>
      <c r="E21" s="1"/>
      <c r="F21" s="24">
        <f>J21/(1-$N$4)</f>
        <v>346.66666666666669</v>
      </c>
      <c r="G21" s="25"/>
      <c r="H21" s="24">
        <f>F21*$N$4</f>
        <v>34.666666666666671</v>
      </c>
      <c r="I21" s="25"/>
      <c r="J21" s="24">
        <v>312</v>
      </c>
      <c r="K21" s="26"/>
      <c r="L21" s="24">
        <f t="shared" si="0"/>
        <v>2080</v>
      </c>
      <c r="M21" s="25"/>
      <c r="N21" s="24">
        <f t="shared" si="1"/>
        <v>1872</v>
      </c>
      <c r="O21" s="1"/>
      <c r="P21" s="54">
        <f t="shared" si="17"/>
        <v>316.75126903553297</v>
      </c>
      <c r="Q21" s="60"/>
      <c r="R21" s="54">
        <f t="shared" si="18"/>
        <v>4.7512690355329941</v>
      </c>
      <c r="S21" s="60"/>
      <c r="T21" s="54">
        <f t="shared" si="2"/>
        <v>312</v>
      </c>
      <c r="U21" s="60"/>
      <c r="V21" s="54">
        <f>P21*6</f>
        <v>1900.5076142131979</v>
      </c>
      <c r="W21" s="60"/>
      <c r="X21" s="54">
        <f>T21*6</f>
        <v>1872</v>
      </c>
      <c r="Z21" s="7" t="str">
        <f t="shared" si="5"/>
        <v>1120Gestão Portuária (T)346,66666666666734,666666666666731220801872</v>
      </c>
      <c r="AA21" s="101" t="s">
        <v>370</v>
      </c>
      <c r="AB21" s="102" t="b">
        <f t="shared" si="16"/>
        <v>1</v>
      </c>
      <c r="AC21" s="152">
        <f t="shared" si="6"/>
        <v>-8.629441624365497E-2</v>
      </c>
      <c r="AF21" s="61"/>
      <c r="AH21" s="61"/>
      <c r="AI21" s="61"/>
    </row>
    <row r="22" spans="1:35" ht="15.6" customHeight="1" x14ac:dyDescent="0.25">
      <c r="A22" s="1"/>
      <c r="B22" s="186">
        <v>1120</v>
      </c>
      <c r="C22" s="9"/>
      <c r="D22" s="141" t="s">
        <v>92</v>
      </c>
      <c r="E22" s="1"/>
      <c r="F22" s="24" t="s">
        <v>82</v>
      </c>
      <c r="G22" s="25"/>
      <c r="H22" s="24"/>
      <c r="I22" s="25"/>
      <c r="J22" s="24"/>
      <c r="K22" s="26"/>
      <c r="L22" s="24"/>
      <c r="M22" s="25"/>
      <c r="N22" s="24"/>
      <c r="O22" s="1"/>
      <c r="P22" s="144">
        <f t="shared" si="17"/>
        <v>312.69035532994923</v>
      </c>
      <c r="Q22" s="145"/>
      <c r="R22" s="146">
        <f t="shared" si="18"/>
        <v>4.690355329949238</v>
      </c>
      <c r="S22" s="145"/>
      <c r="T22" s="147">
        <v>308</v>
      </c>
      <c r="U22" s="145"/>
      <c r="V22" s="147">
        <f t="shared" ref="V22:V23" si="25">P22*6</f>
        <v>1876.1421319796955</v>
      </c>
      <c r="W22" s="145"/>
      <c r="X22" s="147">
        <f t="shared" ref="X22:X23" si="26">T22*6</f>
        <v>1848</v>
      </c>
      <c r="AB22" s="102" t="b">
        <f t="shared" si="16"/>
        <v>1</v>
      </c>
      <c r="AC22" s="152">
        <f t="shared" si="6"/>
        <v>0</v>
      </c>
      <c r="AF22" s="61"/>
      <c r="AH22" s="61"/>
      <c r="AI22" s="61"/>
    </row>
    <row r="23" spans="1:35" ht="15.95" customHeight="1" x14ac:dyDescent="0.25">
      <c r="A23" s="1"/>
      <c r="B23" s="216"/>
      <c r="C23" s="217"/>
      <c r="D23" s="199" t="s">
        <v>97</v>
      </c>
      <c r="E23" s="1"/>
      <c r="F23" s="225" t="s">
        <v>82</v>
      </c>
      <c r="G23" s="25"/>
      <c r="H23" s="225"/>
      <c r="I23" s="25"/>
      <c r="J23" s="225"/>
      <c r="K23" s="26"/>
      <c r="L23" s="225"/>
      <c r="M23" s="25"/>
      <c r="N23" s="225"/>
      <c r="O23" s="1"/>
      <c r="P23" s="200">
        <f t="shared" si="17"/>
        <v>312.69035532994923</v>
      </c>
      <c r="Q23" s="218"/>
      <c r="R23" s="200">
        <f t="shared" si="18"/>
        <v>4.690355329949238</v>
      </c>
      <c r="S23" s="218"/>
      <c r="T23" s="200">
        <f>T20</f>
        <v>308</v>
      </c>
      <c r="U23" s="60"/>
      <c r="V23" s="54">
        <f t="shared" si="25"/>
        <v>1876.1421319796955</v>
      </c>
      <c r="W23" s="60"/>
      <c r="X23" s="54">
        <f t="shared" si="26"/>
        <v>1848</v>
      </c>
      <c r="AA23" s="101"/>
      <c r="AB23" s="102" t="b">
        <f t="shared" si="16"/>
        <v>1</v>
      </c>
      <c r="AC23" s="152">
        <f t="shared" si="6"/>
        <v>0</v>
      </c>
      <c r="AF23" s="61"/>
      <c r="AH23" s="61"/>
      <c r="AI23" s="61"/>
    </row>
    <row r="24" spans="1:35" ht="15.95" customHeight="1" x14ac:dyDescent="0.25">
      <c r="A24" s="1"/>
      <c r="B24" s="22">
        <v>1105</v>
      </c>
      <c r="C24" s="9"/>
      <c r="D24" s="64" t="s">
        <v>15</v>
      </c>
      <c r="E24" s="1"/>
      <c r="F24" s="24">
        <f>J24/(1-$N$4)</f>
        <v>346.66666666666669</v>
      </c>
      <c r="G24" s="25"/>
      <c r="H24" s="24">
        <f>F24*$N$4</f>
        <v>34.666666666666671</v>
      </c>
      <c r="I24" s="25"/>
      <c r="J24" s="24">
        <v>312</v>
      </c>
      <c r="K24" s="26"/>
      <c r="L24" s="24">
        <f t="shared" si="0"/>
        <v>2080</v>
      </c>
      <c r="M24" s="25"/>
      <c r="N24" s="24">
        <f t="shared" si="1"/>
        <v>1872</v>
      </c>
      <c r="O24" s="1"/>
      <c r="P24" s="54">
        <f t="shared" si="17"/>
        <v>316.75126903553297</v>
      </c>
      <c r="Q24" s="60"/>
      <c r="R24" s="54">
        <f t="shared" si="18"/>
        <v>4.7512690355329941</v>
      </c>
      <c r="S24" s="60"/>
      <c r="T24" s="54">
        <f t="shared" si="2"/>
        <v>312</v>
      </c>
      <c r="U24" s="60"/>
      <c r="V24" s="54">
        <f t="shared" si="3"/>
        <v>1900.5076142131979</v>
      </c>
      <c r="W24" s="60"/>
      <c r="X24" s="54">
        <f t="shared" si="4"/>
        <v>1872</v>
      </c>
      <c r="Z24" s="7" t="str">
        <f t="shared" si="5"/>
        <v>1105Gestão de Recursos Humanos (T)346,66666666666734,666666666666731220801872</v>
      </c>
      <c r="AA24" s="101" t="s">
        <v>371</v>
      </c>
      <c r="AB24" s="102" t="b">
        <f t="shared" si="16"/>
        <v>1</v>
      </c>
      <c r="AC24" s="152">
        <f t="shared" si="6"/>
        <v>-8.629441624365497E-2</v>
      </c>
      <c r="AF24" s="61"/>
      <c r="AH24" s="61"/>
      <c r="AI24" s="61"/>
    </row>
    <row r="25" spans="1:35" ht="15.95" customHeight="1" x14ac:dyDescent="0.25">
      <c r="A25" s="1"/>
      <c r="B25" s="179">
        <v>1128</v>
      </c>
      <c r="C25" s="9"/>
      <c r="D25" s="178" t="s">
        <v>42</v>
      </c>
      <c r="E25" s="1"/>
      <c r="F25" s="24">
        <f>J25/(1-$N$4)</f>
        <v>346.66666666666669</v>
      </c>
      <c r="G25" s="25"/>
      <c r="H25" s="24">
        <f>F25*$N$4</f>
        <v>34.666666666666671</v>
      </c>
      <c r="I25" s="25"/>
      <c r="J25" s="24">
        <v>312</v>
      </c>
      <c r="K25" s="26"/>
      <c r="L25" s="24">
        <f t="shared" si="0"/>
        <v>2080</v>
      </c>
      <c r="M25" s="25"/>
      <c r="N25" s="24">
        <f t="shared" si="1"/>
        <v>1872</v>
      </c>
      <c r="O25" s="1"/>
      <c r="P25" s="54">
        <f t="shared" si="17"/>
        <v>316.75126903553297</v>
      </c>
      <c r="Q25" s="60"/>
      <c r="R25" s="54">
        <f t="shared" si="18"/>
        <v>4.7512690355329941</v>
      </c>
      <c r="S25" s="60"/>
      <c r="T25" s="54">
        <f t="shared" si="2"/>
        <v>312</v>
      </c>
      <c r="U25" s="60"/>
      <c r="V25" s="54">
        <f>P25*6</f>
        <v>1900.5076142131979</v>
      </c>
      <c r="W25" s="60"/>
      <c r="X25" s="54">
        <f>T25*6</f>
        <v>1872</v>
      </c>
      <c r="Z25" s="7" t="str">
        <f t="shared" si="5"/>
        <v>1128Gestão de Seguros (T)346,66666666666734,666666666666731220801872</v>
      </c>
      <c r="AA25" s="101" t="s">
        <v>372</v>
      </c>
      <c r="AB25" s="102" t="b">
        <f t="shared" si="16"/>
        <v>1</v>
      </c>
      <c r="AC25" s="152">
        <f t="shared" si="6"/>
        <v>-8.629441624365497E-2</v>
      </c>
      <c r="AF25" s="61"/>
      <c r="AH25" s="61"/>
      <c r="AI25" s="61"/>
    </row>
    <row r="26" spans="1:35" ht="15.95" customHeight="1" x14ac:dyDescent="0.25">
      <c r="A26" s="1"/>
      <c r="B26" s="186">
        <v>1128</v>
      </c>
      <c r="C26" s="9"/>
      <c r="D26" s="141" t="s">
        <v>93</v>
      </c>
      <c r="E26" s="1"/>
      <c r="F26" s="24" t="s">
        <v>82</v>
      </c>
      <c r="G26" s="25"/>
      <c r="H26" s="24"/>
      <c r="I26" s="25"/>
      <c r="J26" s="24"/>
      <c r="K26" s="26"/>
      <c r="L26" s="24"/>
      <c r="M26" s="25"/>
      <c r="N26" s="24"/>
      <c r="O26" s="1"/>
      <c r="P26" s="144">
        <f t="shared" si="17"/>
        <v>312.69035532994923</v>
      </c>
      <c r="Q26" s="145"/>
      <c r="R26" s="146">
        <f t="shared" si="18"/>
        <v>4.690355329949238</v>
      </c>
      <c r="S26" s="145"/>
      <c r="T26" s="147">
        <v>308</v>
      </c>
      <c r="U26" s="145"/>
      <c r="V26" s="147">
        <f t="shared" ref="V26" si="27">P26*6</f>
        <v>1876.1421319796955</v>
      </c>
      <c r="W26" s="145"/>
      <c r="X26" s="147">
        <f t="shared" ref="X26" si="28">T26*6</f>
        <v>1848</v>
      </c>
      <c r="AB26" s="102" t="b">
        <f t="shared" si="16"/>
        <v>1</v>
      </c>
      <c r="AC26" s="152">
        <f t="shared" si="6"/>
        <v>0</v>
      </c>
      <c r="AF26" s="61"/>
      <c r="AH26" s="61"/>
      <c r="AI26" s="61"/>
    </row>
    <row r="27" spans="1:35" ht="15.95" customHeight="1" x14ac:dyDescent="0.25">
      <c r="A27" s="9"/>
      <c r="B27" s="197">
        <v>1125</v>
      </c>
      <c r="C27" s="9"/>
      <c r="D27" s="196" t="s">
        <v>17</v>
      </c>
      <c r="E27" s="28"/>
      <c r="F27" s="24">
        <f>J27/(1-$N$4)</f>
        <v>346.66666666666669</v>
      </c>
      <c r="G27" s="9"/>
      <c r="H27" s="24">
        <f>F27*$N$4</f>
        <v>34.666666666666671</v>
      </c>
      <c r="I27" s="9"/>
      <c r="J27" s="24">
        <v>312</v>
      </c>
      <c r="K27" s="28"/>
      <c r="L27" s="24">
        <f t="shared" si="0"/>
        <v>2080</v>
      </c>
      <c r="M27" s="29"/>
      <c r="N27" s="24">
        <f t="shared" si="1"/>
        <v>1872</v>
      </c>
      <c r="O27" s="9"/>
      <c r="P27" s="54">
        <f t="shared" si="17"/>
        <v>316.75126903553297</v>
      </c>
      <c r="Q27" s="60"/>
      <c r="R27" s="54">
        <f t="shared" si="18"/>
        <v>4.7512690355329941</v>
      </c>
      <c r="S27" s="60"/>
      <c r="T27" s="54">
        <f t="shared" si="2"/>
        <v>312</v>
      </c>
      <c r="U27" s="60"/>
      <c r="V27" s="54">
        <f t="shared" si="3"/>
        <v>1900.5076142131979</v>
      </c>
      <c r="W27" s="60"/>
      <c r="X27" s="54">
        <f t="shared" si="4"/>
        <v>1872</v>
      </c>
      <c r="Z27" s="7" t="str">
        <f t="shared" si="5"/>
        <v>1125Gestão da Tecnologia da Informação (T)346,66666666666734,666666666666731220801872</v>
      </c>
      <c r="AA27" s="101" t="s">
        <v>373</v>
      </c>
      <c r="AB27" s="102" t="b">
        <f t="shared" si="16"/>
        <v>1</v>
      </c>
      <c r="AC27" s="152">
        <f t="shared" si="6"/>
        <v>-8.629441624365497E-2</v>
      </c>
      <c r="AF27" s="61"/>
      <c r="AH27" s="61"/>
      <c r="AI27" s="61"/>
    </row>
    <row r="28" spans="1:35" ht="15.95" customHeight="1" x14ac:dyDescent="0.25">
      <c r="A28" s="1"/>
      <c r="B28" s="197">
        <v>1110</v>
      </c>
      <c r="C28" s="198"/>
      <c r="D28" s="140" t="s">
        <v>18</v>
      </c>
      <c r="E28" s="1"/>
      <c r="F28" s="24">
        <f>J28/(1-$N$4)</f>
        <v>346.66666666666669</v>
      </c>
      <c r="G28" s="25"/>
      <c r="H28" s="24">
        <f>F28*$N$4</f>
        <v>34.666666666666671</v>
      </c>
      <c r="I28" s="25"/>
      <c r="J28" s="24">
        <v>312</v>
      </c>
      <c r="K28" s="26"/>
      <c r="L28" s="24">
        <f t="shared" si="0"/>
        <v>2080</v>
      </c>
      <c r="M28" s="25"/>
      <c r="N28" s="24">
        <f t="shared" si="1"/>
        <v>1872</v>
      </c>
      <c r="O28" s="1"/>
      <c r="P28" s="54">
        <f t="shared" si="17"/>
        <v>316.75126903553297</v>
      </c>
      <c r="Q28" s="60"/>
      <c r="R28" s="54">
        <f t="shared" si="18"/>
        <v>4.7512690355329941</v>
      </c>
      <c r="S28" s="60"/>
      <c r="T28" s="54">
        <f t="shared" si="2"/>
        <v>312</v>
      </c>
      <c r="U28" s="60"/>
      <c r="V28" s="54">
        <f t="shared" si="3"/>
        <v>1900.5076142131979</v>
      </c>
      <c r="W28" s="60"/>
      <c r="X28" s="54">
        <f t="shared" si="4"/>
        <v>1872</v>
      </c>
      <c r="Z28" s="7" t="str">
        <f t="shared" si="5"/>
        <v>1110Gestão de Turismo (T)346,66666666666734,666666666666731220801872</v>
      </c>
      <c r="AA28" s="101" t="s">
        <v>374</v>
      </c>
      <c r="AB28" s="102" t="b">
        <f t="shared" si="16"/>
        <v>1</v>
      </c>
      <c r="AC28" s="152">
        <f t="shared" si="6"/>
        <v>-8.629441624365497E-2</v>
      </c>
      <c r="AF28" s="61"/>
      <c r="AH28" s="61"/>
      <c r="AI28" s="61"/>
    </row>
    <row r="29" spans="1:35" ht="15.95" customHeight="1" x14ac:dyDescent="0.25">
      <c r="A29" s="1"/>
      <c r="B29" s="22">
        <v>1114</v>
      </c>
      <c r="C29" s="9"/>
      <c r="D29" s="64" t="s">
        <v>19</v>
      </c>
      <c r="E29" s="1"/>
      <c r="F29" s="24">
        <f>J29/(1-$N$4)</f>
        <v>346.66666666666669</v>
      </c>
      <c r="G29" s="25"/>
      <c r="H29" s="24">
        <f>F29*$N$4</f>
        <v>34.666666666666671</v>
      </c>
      <c r="I29" s="25"/>
      <c r="J29" s="24">
        <v>312</v>
      </c>
      <c r="K29" s="26"/>
      <c r="L29" s="24">
        <f t="shared" si="0"/>
        <v>2080</v>
      </c>
      <c r="M29" s="25"/>
      <c r="N29" s="24">
        <f t="shared" si="1"/>
        <v>1872</v>
      </c>
      <c r="O29" s="1"/>
      <c r="P29" s="54">
        <f t="shared" si="17"/>
        <v>316.75126903553297</v>
      </c>
      <c r="Q29" s="60"/>
      <c r="R29" s="54">
        <f t="shared" si="18"/>
        <v>4.7512690355329941</v>
      </c>
      <c r="S29" s="60"/>
      <c r="T29" s="54">
        <f t="shared" si="2"/>
        <v>312</v>
      </c>
      <c r="U29" s="60"/>
      <c r="V29" s="54">
        <f t="shared" si="3"/>
        <v>1900.5076142131979</v>
      </c>
      <c r="W29" s="60"/>
      <c r="X29" s="54">
        <f t="shared" si="4"/>
        <v>1872</v>
      </c>
      <c r="Z29" s="7" t="str">
        <f t="shared" si="5"/>
        <v>1114Gestão Financeira (T)346,66666666666734,666666666666731220801872</v>
      </c>
      <c r="AA29" s="101" t="s">
        <v>375</v>
      </c>
      <c r="AB29" s="102" t="b">
        <f t="shared" si="16"/>
        <v>1</v>
      </c>
      <c r="AC29" s="152">
        <f t="shared" si="6"/>
        <v>-8.629441624365497E-2</v>
      </c>
      <c r="AF29" s="61"/>
      <c r="AH29" s="61"/>
      <c r="AI29" s="61"/>
    </row>
    <row r="30" spans="1:35" ht="15.95" customHeight="1" x14ac:dyDescent="0.25">
      <c r="A30" s="1"/>
      <c r="B30" s="22">
        <v>1132</v>
      </c>
      <c r="C30" s="9"/>
      <c r="D30" s="141" t="s">
        <v>94</v>
      </c>
      <c r="E30" s="1"/>
      <c r="F30" s="24" t="s">
        <v>82</v>
      </c>
      <c r="G30" s="25"/>
      <c r="H30" s="24"/>
      <c r="I30" s="25"/>
      <c r="J30" s="24"/>
      <c r="K30" s="26"/>
      <c r="L30" s="24"/>
      <c r="M30" s="25"/>
      <c r="N30" s="24"/>
      <c r="O30" s="1"/>
      <c r="P30" s="144">
        <f t="shared" si="17"/>
        <v>312.69035532994923</v>
      </c>
      <c r="Q30" s="145"/>
      <c r="R30" s="146">
        <f t="shared" si="18"/>
        <v>4.690355329949238</v>
      </c>
      <c r="S30" s="145"/>
      <c r="T30" s="147">
        <v>308</v>
      </c>
      <c r="U30" s="145"/>
      <c r="V30" s="147">
        <f t="shared" si="3"/>
        <v>1876.1421319796955</v>
      </c>
      <c r="W30" s="145"/>
      <c r="X30" s="147">
        <f t="shared" si="4"/>
        <v>1848</v>
      </c>
      <c r="AB30" s="102" t="b">
        <f t="shared" si="16"/>
        <v>1</v>
      </c>
      <c r="AC30" s="152">
        <f t="shared" si="6"/>
        <v>0</v>
      </c>
      <c r="AF30" s="61"/>
      <c r="AH30" s="61"/>
      <c r="AI30" s="61"/>
    </row>
    <row r="31" spans="1:35" ht="15.95" customHeight="1" x14ac:dyDescent="0.25">
      <c r="A31" s="1"/>
      <c r="B31" s="22">
        <v>1115</v>
      </c>
      <c r="C31" s="9"/>
      <c r="D31" s="64" t="s">
        <v>20</v>
      </c>
      <c r="E31" s="1"/>
      <c r="F31" s="24">
        <f>J31/(1-$N$4)</f>
        <v>346.66666666666669</v>
      </c>
      <c r="G31" s="25"/>
      <c r="H31" s="24">
        <f>F31*$N$4</f>
        <v>34.666666666666671</v>
      </c>
      <c r="I31" s="25"/>
      <c r="J31" s="24">
        <v>312</v>
      </c>
      <c r="K31" s="26"/>
      <c r="L31" s="24">
        <f t="shared" si="0"/>
        <v>2080</v>
      </c>
      <c r="M31" s="25"/>
      <c r="N31" s="24">
        <f t="shared" si="1"/>
        <v>1872</v>
      </c>
      <c r="O31" s="1"/>
      <c r="P31" s="54">
        <f t="shared" si="17"/>
        <v>316.75126903553297</v>
      </c>
      <c r="Q31" s="60"/>
      <c r="R31" s="54">
        <f t="shared" si="18"/>
        <v>4.7512690355329941</v>
      </c>
      <c r="S31" s="60"/>
      <c r="T31" s="54">
        <f t="shared" si="2"/>
        <v>312</v>
      </c>
      <c r="U31" s="60"/>
      <c r="V31" s="54">
        <f t="shared" si="3"/>
        <v>1900.5076142131979</v>
      </c>
      <c r="W31" s="60"/>
      <c r="X31" s="54">
        <f t="shared" si="4"/>
        <v>1872</v>
      </c>
      <c r="Z31" s="7" t="str">
        <f t="shared" si="5"/>
        <v>1115Gestão Pública (T)346,66666666666734,666666666666731220801872</v>
      </c>
      <c r="AA31" s="101" t="s">
        <v>376</v>
      </c>
      <c r="AB31" s="102" t="b">
        <f t="shared" si="16"/>
        <v>1</v>
      </c>
      <c r="AC31" s="152">
        <f t="shared" si="6"/>
        <v>-8.629441624365497E-2</v>
      </c>
      <c r="AF31" s="61"/>
      <c r="AH31" s="61"/>
      <c r="AI31" s="61"/>
    </row>
    <row r="32" spans="1:35" ht="15.95" customHeight="1" x14ac:dyDescent="0.25">
      <c r="A32" s="1"/>
      <c r="B32" s="22">
        <v>1126</v>
      </c>
      <c r="C32" s="9"/>
      <c r="D32" s="64" t="s">
        <v>44</v>
      </c>
      <c r="E32" s="1"/>
      <c r="F32" s="24">
        <f>J32/(1-$N$4)</f>
        <v>346.66666666666669</v>
      </c>
      <c r="G32" s="25"/>
      <c r="H32" s="24">
        <f>F32*$N$4</f>
        <v>34.666666666666671</v>
      </c>
      <c r="I32" s="25"/>
      <c r="J32" s="24">
        <v>312</v>
      </c>
      <c r="K32" s="26"/>
      <c r="L32" s="24">
        <f t="shared" si="0"/>
        <v>2080</v>
      </c>
      <c r="M32" s="25"/>
      <c r="N32" s="24">
        <f t="shared" si="1"/>
        <v>1872</v>
      </c>
      <c r="O32" s="1"/>
      <c r="P32" s="54">
        <f t="shared" si="17"/>
        <v>316.75126903553297</v>
      </c>
      <c r="Q32" s="60"/>
      <c r="R32" s="54">
        <f t="shared" si="18"/>
        <v>4.7512690355329941</v>
      </c>
      <c r="S32" s="60"/>
      <c r="T32" s="54">
        <f t="shared" si="2"/>
        <v>312</v>
      </c>
      <c r="U32" s="60"/>
      <c r="V32" s="54">
        <f t="shared" si="3"/>
        <v>1900.5076142131979</v>
      </c>
      <c r="W32" s="60"/>
      <c r="X32" s="54">
        <f t="shared" si="4"/>
        <v>1872</v>
      </c>
      <c r="Z32" s="7" t="str">
        <f t="shared" si="5"/>
        <v>1126Jogos Digitais (T)346,66666666666734,666666666666731220801872</v>
      </c>
      <c r="AA32" s="101" t="s">
        <v>377</v>
      </c>
      <c r="AB32" s="102" t="b">
        <f t="shared" si="16"/>
        <v>1</v>
      </c>
      <c r="AC32" s="152">
        <f t="shared" si="6"/>
        <v>-8.629441624365497E-2</v>
      </c>
      <c r="AF32" s="61"/>
      <c r="AH32" s="61"/>
      <c r="AI32" s="61"/>
    </row>
    <row r="33" spans="1:35" ht="15.95" customHeight="1" x14ac:dyDescent="0.25">
      <c r="A33" s="1"/>
      <c r="B33" s="197">
        <v>1122</v>
      </c>
      <c r="C33" s="198"/>
      <c r="D33" s="140" t="s">
        <v>21</v>
      </c>
      <c r="E33" s="1"/>
      <c r="F33" s="24">
        <f>J33/(1-$N$4)</f>
        <v>361.11111111111109</v>
      </c>
      <c r="G33" s="25"/>
      <c r="H33" s="24">
        <f>F33*$N$4</f>
        <v>36.111111111111107</v>
      </c>
      <c r="I33" s="25"/>
      <c r="J33" s="24">
        <v>325</v>
      </c>
      <c r="K33" s="26"/>
      <c r="L33" s="24">
        <f t="shared" si="0"/>
        <v>2166.6666666666665</v>
      </c>
      <c r="M33" s="25"/>
      <c r="N33" s="24">
        <f t="shared" si="1"/>
        <v>1950</v>
      </c>
      <c r="O33" s="1"/>
      <c r="P33" s="54">
        <f t="shared" si="17"/>
        <v>329.94923857868019</v>
      </c>
      <c r="Q33" s="60"/>
      <c r="R33" s="54">
        <f t="shared" si="18"/>
        <v>4.9492385786802027</v>
      </c>
      <c r="S33" s="60"/>
      <c r="T33" s="54">
        <f t="shared" si="2"/>
        <v>325</v>
      </c>
      <c r="U33" s="60"/>
      <c r="V33" s="54">
        <f t="shared" si="3"/>
        <v>1979.6954314720811</v>
      </c>
      <c r="W33" s="60"/>
      <c r="X33" s="54">
        <f t="shared" si="4"/>
        <v>1950</v>
      </c>
      <c r="Z33" s="7" t="str">
        <f t="shared" si="5"/>
        <v>1122Letras - Língua Estrangeira (L)361,11111111111136,11111111111113252166,666666666671950</v>
      </c>
      <c r="AA33" s="101" t="s">
        <v>378</v>
      </c>
      <c r="AB33" s="102" t="b">
        <f t="shared" si="16"/>
        <v>1</v>
      </c>
      <c r="AC33" s="152">
        <f t="shared" si="6"/>
        <v>-8.6294416243654748E-2</v>
      </c>
      <c r="AF33" s="61"/>
      <c r="AH33" s="61"/>
      <c r="AI33" s="61"/>
    </row>
    <row r="34" spans="1:35" ht="15.95" customHeight="1" x14ac:dyDescent="0.25">
      <c r="A34" s="1"/>
      <c r="B34" s="197">
        <v>1121</v>
      </c>
      <c r="C34" s="198"/>
      <c r="D34" s="140" t="s">
        <v>22</v>
      </c>
      <c r="E34" s="1"/>
      <c r="F34" s="24">
        <f>J34/(1-$N$4)</f>
        <v>361.11111111111109</v>
      </c>
      <c r="G34" s="25"/>
      <c r="H34" s="24">
        <f>F34*$N$4</f>
        <v>36.111111111111107</v>
      </c>
      <c r="I34" s="25"/>
      <c r="J34" s="24">
        <v>325</v>
      </c>
      <c r="K34" s="26"/>
      <c r="L34" s="24">
        <f t="shared" si="0"/>
        <v>2166.6666666666665</v>
      </c>
      <c r="M34" s="25"/>
      <c r="N34" s="24">
        <f t="shared" si="1"/>
        <v>1950</v>
      </c>
      <c r="O34" s="1"/>
      <c r="P34" s="54">
        <f t="shared" si="17"/>
        <v>329.94923857868019</v>
      </c>
      <c r="Q34" s="60"/>
      <c r="R34" s="54">
        <f t="shared" si="18"/>
        <v>4.9492385786802027</v>
      </c>
      <c r="S34" s="60"/>
      <c r="T34" s="54">
        <f t="shared" si="2"/>
        <v>325</v>
      </c>
      <c r="U34" s="60"/>
      <c r="V34" s="54">
        <f t="shared" si="3"/>
        <v>1979.6954314720811</v>
      </c>
      <c r="W34" s="60"/>
      <c r="X34" s="54">
        <f t="shared" si="4"/>
        <v>1950</v>
      </c>
      <c r="Z34" s="7" t="str">
        <f t="shared" si="5"/>
        <v>1121Letras - Língua Portuguesa (L)361,11111111111136,11111111111113252166,666666666671950</v>
      </c>
      <c r="AA34" s="101" t="s">
        <v>379</v>
      </c>
      <c r="AB34" s="102" t="b">
        <f t="shared" si="16"/>
        <v>1</v>
      </c>
      <c r="AC34" s="152">
        <f t="shared" si="6"/>
        <v>-8.6294416243654748E-2</v>
      </c>
      <c r="AF34" s="61"/>
      <c r="AH34" s="61"/>
      <c r="AI34" s="61"/>
    </row>
    <row r="35" spans="1:35" ht="15.95" customHeight="1" x14ac:dyDescent="0.25">
      <c r="A35" s="1"/>
      <c r="B35" s="22">
        <v>2009</v>
      </c>
      <c r="C35" s="9"/>
      <c r="D35" s="139" t="s">
        <v>78</v>
      </c>
      <c r="E35" s="1"/>
      <c r="F35" s="24" t="s">
        <v>82</v>
      </c>
      <c r="G35" s="25"/>
      <c r="H35" s="24"/>
      <c r="I35" s="25"/>
      <c r="J35" s="24"/>
      <c r="K35" s="26"/>
      <c r="L35" s="24"/>
      <c r="M35" s="25"/>
      <c r="N35" s="24"/>
      <c r="O35" s="1"/>
      <c r="P35" s="148">
        <f t="shared" si="17"/>
        <v>312.69035532994923</v>
      </c>
      <c r="Q35" s="149"/>
      <c r="R35" s="150">
        <f t="shared" si="18"/>
        <v>4.690355329949238</v>
      </c>
      <c r="S35" s="149"/>
      <c r="T35" s="151">
        <v>308</v>
      </c>
      <c r="U35" s="149"/>
      <c r="V35" s="151">
        <f t="shared" ref="V35" si="29">P35*6</f>
        <v>1876.1421319796955</v>
      </c>
      <c r="W35" s="149"/>
      <c r="X35" s="151">
        <f t="shared" ref="X35" si="30">T35*6</f>
        <v>1848</v>
      </c>
      <c r="AB35" s="102" t="b">
        <f t="shared" si="16"/>
        <v>1</v>
      </c>
      <c r="AC35" s="152">
        <f t="shared" si="6"/>
        <v>0</v>
      </c>
      <c r="AF35" s="61"/>
      <c r="AH35" s="61"/>
      <c r="AI35" s="61"/>
    </row>
    <row r="36" spans="1:35" ht="15.95" customHeight="1" x14ac:dyDescent="0.25">
      <c r="A36" s="1"/>
      <c r="B36" s="197">
        <v>1101</v>
      </c>
      <c r="C36" s="198"/>
      <c r="D36" s="140" t="s">
        <v>23</v>
      </c>
      <c r="E36" s="1"/>
      <c r="F36" s="24">
        <f>J36/(1-$N$4)</f>
        <v>361.11111111111109</v>
      </c>
      <c r="G36" s="25"/>
      <c r="H36" s="24">
        <f>F36*$N$4</f>
        <v>36.111111111111107</v>
      </c>
      <c r="I36" s="25"/>
      <c r="J36" s="24">
        <v>325</v>
      </c>
      <c r="K36" s="26"/>
      <c r="L36" s="24">
        <f t="shared" si="0"/>
        <v>2166.6666666666665</v>
      </c>
      <c r="M36" s="25"/>
      <c r="N36" s="24">
        <f t="shared" si="1"/>
        <v>1950</v>
      </c>
      <c r="O36" s="1"/>
      <c r="P36" s="54">
        <f t="shared" si="17"/>
        <v>329.94923857868019</v>
      </c>
      <c r="Q36" s="60"/>
      <c r="R36" s="54">
        <f t="shared" si="18"/>
        <v>4.9492385786802027</v>
      </c>
      <c r="S36" s="60"/>
      <c r="T36" s="54">
        <f t="shared" si="2"/>
        <v>325</v>
      </c>
      <c r="U36" s="60"/>
      <c r="V36" s="54">
        <f t="shared" si="3"/>
        <v>1979.6954314720811</v>
      </c>
      <c r="W36" s="60"/>
      <c r="X36" s="54">
        <f t="shared" si="4"/>
        <v>1950</v>
      </c>
      <c r="Z36" s="7" t="str">
        <f t="shared" si="5"/>
        <v>1101Letras Português / Espanhol (L)361,11111111111136,11111111111113252166,666666666671950</v>
      </c>
      <c r="AA36" s="101" t="s">
        <v>380</v>
      </c>
      <c r="AB36" s="102" t="b">
        <f t="shared" si="16"/>
        <v>1</v>
      </c>
      <c r="AC36" s="152">
        <f t="shared" si="6"/>
        <v>-8.6294416243654748E-2</v>
      </c>
      <c r="AF36" s="61"/>
      <c r="AH36" s="61"/>
      <c r="AI36" s="61"/>
    </row>
    <row r="37" spans="1:35" ht="15.95" customHeight="1" x14ac:dyDescent="0.25">
      <c r="A37" s="1"/>
      <c r="B37" s="22">
        <v>2010</v>
      </c>
      <c r="C37" s="9"/>
      <c r="D37" s="139" t="s">
        <v>79</v>
      </c>
      <c r="E37" s="1"/>
      <c r="F37" s="24" t="s">
        <v>82</v>
      </c>
      <c r="G37" s="25"/>
      <c r="H37" s="24"/>
      <c r="I37" s="25"/>
      <c r="J37" s="24"/>
      <c r="K37" s="26"/>
      <c r="L37" s="24"/>
      <c r="M37" s="25"/>
      <c r="N37" s="24"/>
      <c r="O37" s="1"/>
      <c r="P37" s="148">
        <f t="shared" si="17"/>
        <v>312.69035532994923</v>
      </c>
      <c r="Q37" s="149"/>
      <c r="R37" s="150">
        <f t="shared" si="18"/>
        <v>4.690355329949238</v>
      </c>
      <c r="S37" s="149"/>
      <c r="T37" s="151">
        <v>308</v>
      </c>
      <c r="U37" s="149"/>
      <c r="V37" s="151">
        <f t="shared" ref="V37" si="31">P37*6</f>
        <v>1876.1421319796955</v>
      </c>
      <c r="W37" s="149"/>
      <c r="X37" s="151">
        <f t="shared" ref="X37" si="32">T37*6</f>
        <v>1848</v>
      </c>
      <c r="AB37" s="102" t="b">
        <f t="shared" si="16"/>
        <v>1</v>
      </c>
      <c r="AC37" s="152">
        <f t="shared" si="6"/>
        <v>0</v>
      </c>
      <c r="AF37" s="61"/>
      <c r="AH37" s="61"/>
      <c r="AI37" s="61"/>
    </row>
    <row r="38" spans="1:35" ht="15.95" customHeight="1" x14ac:dyDescent="0.25">
      <c r="A38" s="1"/>
      <c r="B38" s="22">
        <v>1106</v>
      </c>
      <c r="C38" s="9"/>
      <c r="D38" s="64" t="s">
        <v>24</v>
      </c>
      <c r="E38" s="1"/>
      <c r="F38" s="24">
        <f>J38/(1-$N$4)</f>
        <v>346.66666666666669</v>
      </c>
      <c r="G38" s="25"/>
      <c r="H38" s="24">
        <f>F38*$N$4</f>
        <v>34.666666666666671</v>
      </c>
      <c r="I38" s="25"/>
      <c r="J38" s="24">
        <v>312</v>
      </c>
      <c r="K38" s="26"/>
      <c r="L38" s="24">
        <f t="shared" si="0"/>
        <v>2080</v>
      </c>
      <c r="M38" s="25"/>
      <c r="N38" s="24">
        <f t="shared" si="1"/>
        <v>1872</v>
      </c>
      <c r="O38" s="1"/>
      <c r="P38" s="54">
        <f t="shared" si="17"/>
        <v>316.75126903553297</v>
      </c>
      <c r="Q38" s="60"/>
      <c r="R38" s="54">
        <f t="shared" si="18"/>
        <v>4.7512690355329941</v>
      </c>
      <c r="S38" s="60"/>
      <c r="T38" s="54">
        <f t="shared" si="2"/>
        <v>312</v>
      </c>
      <c r="U38" s="60"/>
      <c r="V38" s="54">
        <f t="shared" si="3"/>
        <v>1900.5076142131979</v>
      </c>
      <c r="W38" s="60"/>
      <c r="X38" s="54">
        <f t="shared" si="4"/>
        <v>1872</v>
      </c>
      <c r="Z38" s="7" t="str">
        <f t="shared" si="5"/>
        <v>1106Logística (T)346,66666666666734,666666666666731220801872</v>
      </c>
      <c r="AA38" s="101" t="s">
        <v>381</v>
      </c>
      <c r="AB38" s="102" t="b">
        <f t="shared" si="16"/>
        <v>1</v>
      </c>
      <c r="AC38" s="152">
        <f t="shared" si="6"/>
        <v>-8.629441624365497E-2</v>
      </c>
      <c r="AF38" s="61"/>
      <c r="AH38" s="61"/>
      <c r="AI38" s="61"/>
    </row>
    <row r="39" spans="1:35" ht="15.6" customHeight="1" x14ac:dyDescent="0.25">
      <c r="A39" s="1"/>
      <c r="B39" s="22">
        <v>1131</v>
      </c>
      <c r="C39" s="9"/>
      <c r="D39" s="64" t="s">
        <v>25</v>
      </c>
      <c r="E39" s="1"/>
      <c r="F39" s="24">
        <f>J39/(1-$N$4)</f>
        <v>346.66666666666669</v>
      </c>
      <c r="G39" s="25"/>
      <c r="H39" s="24">
        <f>F39*$N$4</f>
        <v>34.666666666666671</v>
      </c>
      <c r="I39" s="25"/>
      <c r="J39" s="24">
        <v>312</v>
      </c>
      <c r="K39" s="26"/>
      <c r="L39" s="24">
        <f t="shared" si="0"/>
        <v>2080</v>
      </c>
      <c r="M39" s="25"/>
      <c r="N39" s="24">
        <f t="shared" si="1"/>
        <v>1872</v>
      </c>
      <c r="O39" s="1"/>
      <c r="P39" s="54">
        <f t="shared" si="17"/>
        <v>316.75126903553297</v>
      </c>
      <c r="Q39" s="60"/>
      <c r="R39" s="54">
        <f t="shared" si="18"/>
        <v>4.7512690355329941</v>
      </c>
      <c r="S39" s="60"/>
      <c r="T39" s="54">
        <f t="shared" si="2"/>
        <v>312</v>
      </c>
      <c r="U39" s="60"/>
      <c r="V39" s="54">
        <f t="shared" si="3"/>
        <v>1900.5076142131979</v>
      </c>
      <c r="W39" s="60"/>
      <c r="X39" s="54">
        <f t="shared" si="4"/>
        <v>1872</v>
      </c>
      <c r="Z39" s="7" t="str">
        <f t="shared" si="5"/>
        <v>1131Marketing (T)346,66666666666734,666666666666731220801872</v>
      </c>
      <c r="AA39" s="101" t="s">
        <v>382</v>
      </c>
      <c r="AB39" s="102" t="b">
        <f t="shared" si="16"/>
        <v>0</v>
      </c>
      <c r="AC39" s="152">
        <f t="shared" si="6"/>
        <v>-8.629441624365497E-2</v>
      </c>
      <c r="AF39" s="61"/>
      <c r="AH39" s="61"/>
      <c r="AI39" s="61"/>
    </row>
    <row r="40" spans="1:35" ht="15.95" customHeight="1" x14ac:dyDescent="0.25">
      <c r="A40" s="1"/>
      <c r="B40" s="216">
        <v>1131</v>
      </c>
      <c r="C40" s="217"/>
      <c r="D40" s="199" t="s">
        <v>161</v>
      </c>
      <c r="E40" s="1"/>
      <c r="F40" s="225">
        <f>J40/(1-$N$4)</f>
        <v>312.22222222222223</v>
      </c>
      <c r="G40" s="25"/>
      <c r="H40" s="225">
        <f>F40*$N$4</f>
        <v>31.222222222222225</v>
      </c>
      <c r="I40" s="25"/>
      <c r="J40" s="225">
        <v>281</v>
      </c>
      <c r="K40" s="26"/>
      <c r="L40" s="225">
        <f t="shared" si="0"/>
        <v>1873.3333333333335</v>
      </c>
      <c r="M40" s="25"/>
      <c r="N40" s="225">
        <f t="shared" si="1"/>
        <v>1686</v>
      </c>
      <c r="O40" s="1"/>
      <c r="P40" s="200">
        <f t="shared" si="17"/>
        <v>285.2791878172589</v>
      </c>
      <c r="Q40" s="218"/>
      <c r="R40" s="200">
        <f t="shared" si="18"/>
        <v>4.2791878172588831</v>
      </c>
      <c r="S40" s="218"/>
      <c r="T40" s="200">
        <f t="shared" si="2"/>
        <v>281</v>
      </c>
      <c r="U40" s="60"/>
      <c r="V40" s="54">
        <f t="shared" ref="V40:V41" si="33">P40*6</f>
        <v>1711.6751269035535</v>
      </c>
      <c r="W40" s="60"/>
      <c r="X40" s="54">
        <f t="shared" ref="X40:X41" si="34">T40*6</f>
        <v>1686</v>
      </c>
      <c r="Z40" s="7" t="str">
        <f t="shared" si="5"/>
        <v>1131Marketing (T) - currículo 6 (online)312,22222222222231,22222222222222811873,333333333331686</v>
      </c>
      <c r="AA40" s="101" t="s">
        <v>383</v>
      </c>
      <c r="AB40" s="102" t="b">
        <f t="shared" si="16"/>
        <v>0</v>
      </c>
      <c r="AC40" s="152">
        <f t="shared" si="6"/>
        <v>-8.6294416243654748E-2</v>
      </c>
      <c r="AF40" s="61"/>
      <c r="AH40" s="61"/>
      <c r="AI40" s="61"/>
    </row>
    <row r="41" spans="1:35" ht="15.95" customHeight="1" x14ac:dyDescent="0.25">
      <c r="A41" s="1"/>
      <c r="B41" s="22">
        <v>1104</v>
      </c>
      <c r="C41" s="9"/>
      <c r="D41" s="141" t="s">
        <v>95</v>
      </c>
      <c r="E41" s="1"/>
      <c r="F41" s="24" t="s">
        <v>82</v>
      </c>
      <c r="G41" s="25"/>
      <c r="H41" s="24"/>
      <c r="I41" s="25"/>
      <c r="J41" s="24"/>
      <c r="K41" s="26"/>
      <c r="L41" s="24"/>
      <c r="M41" s="25"/>
      <c r="N41" s="24"/>
      <c r="O41" s="1"/>
      <c r="P41" s="144">
        <f t="shared" ref="P41" si="35">T41/(1-$X$4)</f>
        <v>312.69035532994923</v>
      </c>
      <c r="Q41" s="145"/>
      <c r="R41" s="146">
        <f t="shared" ref="R41" si="36">P41*$X$4</f>
        <v>4.690355329949238</v>
      </c>
      <c r="S41" s="145"/>
      <c r="T41" s="147">
        <v>308</v>
      </c>
      <c r="U41" s="145"/>
      <c r="V41" s="147">
        <f t="shared" si="33"/>
        <v>1876.1421319796955</v>
      </c>
      <c r="W41" s="145"/>
      <c r="X41" s="147">
        <f t="shared" si="34"/>
        <v>1848</v>
      </c>
      <c r="AB41" s="102" t="b">
        <f t="shared" ref="AB41" si="37">Z41=AA41</f>
        <v>1</v>
      </c>
      <c r="AC41" s="152">
        <f t="shared" ref="AC41" si="38">IFERROR(P41/F41-1,0)</f>
        <v>0</v>
      </c>
      <c r="AF41" s="61"/>
      <c r="AH41" s="61"/>
      <c r="AI41" s="61"/>
    </row>
    <row r="42" spans="1:35" ht="15.95" customHeight="1" x14ac:dyDescent="0.25">
      <c r="A42" s="1"/>
      <c r="B42" s="197">
        <v>1111</v>
      </c>
      <c r="C42" s="198"/>
      <c r="D42" s="140" t="s">
        <v>40</v>
      </c>
      <c r="E42" s="1"/>
      <c r="F42" s="24">
        <f>J42/(1-$N$4)</f>
        <v>361.11111111111109</v>
      </c>
      <c r="G42" s="25"/>
      <c r="H42" s="24">
        <f>F42*$N$4</f>
        <v>36.111111111111107</v>
      </c>
      <c r="I42" s="25"/>
      <c r="J42" s="24">
        <v>325</v>
      </c>
      <c r="K42" s="26"/>
      <c r="L42" s="24">
        <f t="shared" si="0"/>
        <v>2166.6666666666665</v>
      </c>
      <c r="M42" s="25"/>
      <c r="N42" s="24">
        <f t="shared" si="1"/>
        <v>1950</v>
      </c>
      <c r="O42" s="1"/>
      <c r="P42" s="54">
        <f t="shared" si="17"/>
        <v>329.94923857868019</v>
      </c>
      <c r="Q42" s="60"/>
      <c r="R42" s="54">
        <f t="shared" si="18"/>
        <v>4.9492385786802027</v>
      </c>
      <c r="S42" s="60"/>
      <c r="T42" s="54">
        <f t="shared" si="2"/>
        <v>325</v>
      </c>
      <c r="U42" s="60"/>
      <c r="V42" s="54">
        <f>P42*6</f>
        <v>1979.6954314720811</v>
      </c>
      <c r="W42" s="60"/>
      <c r="X42" s="54">
        <f>T42*6</f>
        <v>1950</v>
      </c>
      <c r="Z42" s="7" t="str">
        <f t="shared" si="5"/>
        <v>1111Matemática (L)361,11111111111136,11111111111113252166,666666666671950</v>
      </c>
      <c r="AA42" s="101" t="s">
        <v>384</v>
      </c>
      <c r="AB42" s="102" t="b">
        <f t="shared" si="16"/>
        <v>1</v>
      </c>
      <c r="AC42" s="152">
        <f t="shared" si="6"/>
        <v>-8.6294416243654748E-2</v>
      </c>
      <c r="AF42" s="61"/>
      <c r="AH42" s="61"/>
      <c r="AI42" s="61"/>
    </row>
    <row r="43" spans="1:35" ht="15.95" customHeight="1" x14ac:dyDescent="0.25">
      <c r="A43" s="1"/>
      <c r="B43" s="22">
        <v>2006</v>
      </c>
      <c r="C43" s="9"/>
      <c r="D43" s="139" t="s">
        <v>80</v>
      </c>
      <c r="E43" s="1"/>
      <c r="F43" s="24" t="s">
        <v>82</v>
      </c>
      <c r="G43" s="25"/>
      <c r="H43" s="24"/>
      <c r="I43" s="25"/>
      <c r="J43" s="24"/>
      <c r="K43" s="26"/>
      <c r="L43" s="24"/>
      <c r="M43" s="25"/>
      <c r="N43" s="24"/>
      <c r="O43" s="1"/>
      <c r="P43" s="148">
        <f t="shared" si="17"/>
        <v>312.69035532994923</v>
      </c>
      <c r="Q43" s="149"/>
      <c r="R43" s="150">
        <f t="shared" si="18"/>
        <v>4.690355329949238</v>
      </c>
      <c r="S43" s="149"/>
      <c r="T43" s="151">
        <v>308</v>
      </c>
      <c r="U43" s="149"/>
      <c r="V43" s="151">
        <f t="shared" ref="V43" si="39">P43*6</f>
        <v>1876.1421319796955</v>
      </c>
      <c r="W43" s="149"/>
      <c r="X43" s="151">
        <f t="shared" ref="X43" si="40">T43*6</f>
        <v>1848</v>
      </c>
      <c r="AB43" s="102" t="b">
        <f t="shared" si="16"/>
        <v>1</v>
      </c>
      <c r="AC43" s="152">
        <f t="shared" si="6"/>
        <v>0</v>
      </c>
      <c r="AF43" s="61"/>
      <c r="AH43" s="61"/>
      <c r="AI43" s="61"/>
    </row>
    <row r="44" spans="1:35" x14ac:dyDescent="0.25">
      <c r="A44" s="1"/>
      <c r="B44" s="22">
        <v>1102</v>
      </c>
      <c r="C44" s="9"/>
      <c r="D44" s="64" t="s">
        <v>26</v>
      </c>
      <c r="E44" s="1"/>
      <c r="F44" s="24">
        <f>J44/(1-$N$4)</f>
        <v>361.11111111111109</v>
      </c>
      <c r="G44" s="25"/>
      <c r="H44" s="24">
        <f>F44*$N$4</f>
        <v>36.111111111111107</v>
      </c>
      <c r="I44" s="25"/>
      <c r="J44" s="24">
        <v>325</v>
      </c>
      <c r="K44" s="26"/>
      <c r="L44" s="24">
        <f t="shared" si="0"/>
        <v>2166.6666666666665</v>
      </c>
      <c r="M44" s="25"/>
      <c r="N44" s="24">
        <f t="shared" si="1"/>
        <v>1950</v>
      </c>
      <c r="O44" s="1"/>
      <c r="P44" s="54">
        <f t="shared" si="17"/>
        <v>329.94923857868019</v>
      </c>
      <c r="Q44" s="60"/>
      <c r="R44" s="54">
        <f t="shared" si="18"/>
        <v>4.9492385786802027</v>
      </c>
      <c r="S44" s="60"/>
      <c r="T44" s="54">
        <f t="shared" si="2"/>
        <v>325</v>
      </c>
      <c r="U44" s="60"/>
      <c r="V44" s="54">
        <f t="shared" si="3"/>
        <v>1979.6954314720811</v>
      </c>
      <c r="W44" s="60"/>
      <c r="X44" s="54">
        <f t="shared" si="4"/>
        <v>1950</v>
      </c>
      <c r="Z44" s="7" t="str">
        <f t="shared" si="5"/>
        <v>1102Pedagogia (L) - Docência na Ed Infantil e nas Séries Iniciais do EF361,11111111111136,11111111111113252166,666666666671950</v>
      </c>
      <c r="AA44" s="101" t="s">
        <v>385</v>
      </c>
      <c r="AB44" s="102" t="b">
        <f t="shared" si="16"/>
        <v>1</v>
      </c>
      <c r="AC44" s="152">
        <f t="shared" si="6"/>
        <v>-8.6294416243654748E-2</v>
      </c>
      <c r="AF44" s="61"/>
      <c r="AH44" s="61"/>
      <c r="AI44" s="61"/>
    </row>
    <row r="45" spans="1:35" ht="15.95" customHeight="1" x14ac:dyDescent="0.25">
      <c r="A45" s="1"/>
      <c r="B45" s="22">
        <v>2005</v>
      </c>
      <c r="C45" s="9"/>
      <c r="D45" s="139" t="s">
        <v>81</v>
      </c>
      <c r="E45" s="1"/>
      <c r="F45" s="24" t="s">
        <v>82</v>
      </c>
      <c r="G45" s="25"/>
      <c r="H45" s="24"/>
      <c r="I45" s="25"/>
      <c r="J45" s="24"/>
      <c r="K45" s="26"/>
      <c r="L45" s="24"/>
      <c r="M45" s="25"/>
      <c r="N45" s="24"/>
      <c r="O45" s="1"/>
      <c r="P45" s="148">
        <f t="shared" si="17"/>
        <v>312.69035532994923</v>
      </c>
      <c r="Q45" s="149"/>
      <c r="R45" s="150">
        <f t="shared" si="18"/>
        <v>4.690355329949238</v>
      </c>
      <c r="S45" s="149"/>
      <c r="T45" s="151">
        <v>308</v>
      </c>
      <c r="U45" s="149"/>
      <c r="V45" s="151">
        <f t="shared" ref="V45" si="41">P45*6</f>
        <v>1876.1421319796955</v>
      </c>
      <c r="W45" s="149"/>
      <c r="X45" s="151">
        <f t="shared" ref="X45" si="42">T45*6</f>
        <v>1848</v>
      </c>
      <c r="AB45" s="102" t="b">
        <f t="shared" si="16"/>
        <v>1</v>
      </c>
      <c r="AC45" s="152">
        <f t="shared" si="6"/>
        <v>0</v>
      </c>
      <c r="AF45" s="61"/>
      <c r="AH45" s="61"/>
      <c r="AI45" s="61"/>
    </row>
    <row r="46" spans="1:35" ht="30" x14ac:dyDescent="0.25">
      <c r="A46" s="1"/>
      <c r="B46" s="22">
        <v>1108</v>
      </c>
      <c r="C46" s="9"/>
      <c r="D46" s="64" t="s">
        <v>35</v>
      </c>
      <c r="E46" s="1"/>
      <c r="F46" s="24">
        <f>J46/(1-$N$4)</f>
        <v>346.66666666666669</v>
      </c>
      <c r="G46" s="25"/>
      <c r="H46" s="24">
        <f>F46*$N$4</f>
        <v>34.666666666666671</v>
      </c>
      <c r="I46" s="25"/>
      <c r="J46" s="24">
        <v>312</v>
      </c>
      <c r="K46" s="26"/>
      <c r="L46" s="24">
        <f t="shared" si="0"/>
        <v>2080</v>
      </c>
      <c r="M46" s="25"/>
      <c r="N46" s="24">
        <f t="shared" si="1"/>
        <v>1872</v>
      </c>
      <c r="O46" s="1"/>
      <c r="P46" s="54">
        <f t="shared" si="17"/>
        <v>316.75126903553297</v>
      </c>
      <c r="Q46" s="60"/>
      <c r="R46" s="54">
        <f t="shared" si="18"/>
        <v>4.7512690355329941</v>
      </c>
      <c r="S46" s="60"/>
      <c r="T46" s="54">
        <f t="shared" si="2"/>
        <v>312</v>
      </c>
      <c r="U46" s="60"/>
      <c r="V46" s="54">
        <f t="shared" si="3"/>
        <v>1900.5076142131979</v>
      </c>
      <c r="W46" s="60"/>
      <c r="X46" s="54">
        <f t="shared" si="4"/>
        <v>1872</v>
      </c>
      <c r="Z46" s="7" t="str">
        <f t="shared" si="5"/>
        <v>1108Processos Gerenciais - Gestão de Pequenas e Médias Empresas (T)346,66666666666734,666666666666731220801872</v>
      </c>
      <c r="AA46" s="101" t="s">
        <v>386</v>
      </c>
      <c r="AB46" s="102" t="b">
        <f t="shared" si="16"/>
        <v>1</v>
      </c>
      <c r="AC46" s="152">
        <f t="shared" si="6"/>
        <v>-8.629441624365497E-2</v>
      </c>
      <c r="AF46" s="61"/>
      <c r="AH46" s="61"/>
      <c r="AI46" s="61"/>
    </row>
    <row r="47" spans="1:35" ht="15.95" customHeight="1" x14ac:dyDescent="0.25">
      <c r="A47" s="1"/>
      <c r="B47" s="179">
        <v>1127</v>
      </c>
      <c r="C47" s="9"/>
      <c r="D47" s="178" t="s">
        <v>45</v>
      </c>
      <c r="E47" s="1"/>
      <c r="F47" s="24">
        <f>J47/(1-$N$4)</f>
        <v>346.66666666666669</v>
      </c>
      <c r="G47" s="25"/>
      <c r="H47" s="24">
        <f>F47*$N$4</f>
        <v>34.666666666666671</v>
      </c>
      <c r="I47" s="25"/>
      <c r="J47" s="24">
        <v>312</v>
      </c>
      <c r="K47" s="26"/>
      <c r="L47" s="24">
        <f t="shared" si="0"/>
        <v>2080</v>
      </c>
      <c r="M47" s="25"/>
      <c r="N47" s="24">
        <f t="shared" si="1"/>
        <v>1872</v>
      </c>
      <c r="O47" s="1"/>
      <c r="P47" s="54">
        <f t="shared" si="17"/>
        <v>316.75126903553297</v>
      </c>
      <c r="Q47" s="60"/>
      <c r="R47" s="54">
        <f t="shared" si="18"/>
        <v>4.7512690355329941</v>
      </c>
      <c r="S47" s="60"/>
      <c r="T47" s="54">
        <f t="shared" si="2"/>
        <v>312</v>
      </c>
      <c r="U47" s="60"/>
      <c r="V47" s="54">
        <f>P47*6</f>
        <v>1900.5076142131979</v>
      </c>
      <c r="W47" s="60"/>
      <c r="X47" s="54">
        <f t="shared" si="4"/>
        <v>1872</v>
      </c>
      <c r="Z47" s="7" t="str">
        <f t="shared" si="5"/>
        <v>1127Segurança Pública (T)346,66666666666734,666666666666731220801872</v>
      </c>
      <c r="AA47" s="101" t="s">
        <v>387</v>
      </c>
      <c r="AB47" s="102" t="b">
        <f t="shared" si="16"/>
        <v>1</v>
      </c>
      <c r="AC47" s="152">
        <f t="shared" si="6"/>
        <v>-8.629441624365497E-2</v>
      </c>
      <c r="AF47" s="61"/>
      <c r="AH47" s="61"/>
      <c r="AI47" s="61"/>
    </row>
    <row r="48" spans="1:35" ht="15.95" customHeight="1" x14ac:dyDescent="0.25">
      <c r="A48" s="1"/>
      <c r="B48" s="99">
        <v>1127</v>
      </c>
      <c r="C48" s="100"/>
      <c r="D48" s="141" t="s">
        <v>103</v>
      </c>
      <c r="E48" s="1"/>
      <c r="F48" s="24" t="s">
        <v>82</v>
      </c>
      <c r="G48" s="25"/>
      <c r="H48" s="24"/>
      <c r="I48" s="25"/>
      <c r="J48" s="24"/>
      <c r="K48" s="26"/>
      <c r="L48" s="24"/>
      <c r="M48" s="25"/>
      <c r="N48" s="24"/>
      <c r="O48" s="1"/>
      <c r="P48" s="144">
        <f t="shared" si="17"/>
        <v>312.69035532994923</v>
      </c>
      <c r="Q48" s="145"/>
      <c r="R48" s="146">
        <f t="shared" si="18"/>
        <v>4.690355329949238</v>
      </c>
      <c r="S48" s="145"/>
      <c r="T48" s="147">
        <v>308</v>
      </c>
      <c r="U48" s="145"/>
      <c r="V48" s="147">
        <f t="shared" ref="V48" si="43">P48*6</f>
        <v>1876.1421319796955</v>
      </c>
      <c r="W48" s="145"/>
      <c r="X48" s="147">
        <f t="shared" ref="X48" si="44">T48*6</f>
        <v>1848</v>
      </c>
      <c r="AB48" s="102" t="b">
        <f t="shared" si="16"/>
        <v>1</v>
      </c>
      <c r="AC48" s="152">
        <f t="shared" si="6"/>
        <v>0</v>
      </c>
      <c r="AF48" s="61"/>
      <c r="AH48" s="61"/>
      <c r="AI48" s="61"/>
    </row>
    <row r="49" spans="1:35" ht="15.95" customHeight="1" x14ac:dyDescent="0.25">
      <c r="A49" s="1"/>
      <c r="B49" s="197">
        <v>1123</v>
      </c>
      <c r="C49" s="198"/>
      <c r="D49" s="140" t="s">
        <v>28</v>
      </c>
      <c r="E49" s="1"/>
      <c r="F49" s="24">
        <f>J49/(1-$N$4)</f>
        <v>400</v>
      </c>
      <c r="G49" s="25"/>
      <c r="H49" s="24">
        <f>F49*$N$4</f>
        <v>40</v>
      </c>
      <c r="I49" s="25"/>
      <c r="J49" s="24">
        <v>360</v>
      </c>
      <c r="K49" s="26"/>
      <c r="L49" s="24">
        <f t="shared" si="0"/>
        <v>2400</v>
      </c>
      <c r="M49" s="25"/>
      <c r="N49" s="24">
        <f t="shared" si="1"/>
        <v>2160</v>
      </c>
      <c r="O49" s="1"/>
      <c r="P49" s="54">
        <f t="shared" si="17"/>
        <v>365.48223350253807</v>
      </c>
      <c r="Q49" s="60"/>
      <c r="R49" s="54">
        <f t="shared" si="18"/>
        <v>5.4822335025380706</v>
      </c>
      <c r="S49" s="60"/>
      <c r="T49" s="54">
        <f t="shared" si="2"/>
        <v>360</v>
      </c>
      <c r="U49" s="60"/>
      <c r="V49" s="54">
        <f t="shared" si="3"/>
        <v>2192.8934010152284</v>
      </c>
      <c r="W49" s="60"/>
      <c r="X49" s="54">
        <f t="shared" si="4"/>
        <v>2160</v>
      </c>
      <c r="Z49" s="7" t="str">
        <f t="shared" si="5"/>
        <v>1123Sistemas de Informação (B)4004036024002160</v>
      </c>
      <c r="AA49" s="101" t="s">
        <v>388</v>
      </c>
      <c r="AB49" s="102" t="b">
        <f t="shared" si="16"/>
        <v>1</v>
      </c>
      <c r="AC49" s="152">
        <f t="shared" si="6"/>
        <v>-8.6294416243654859E-2</v>
      </c>
      <c r="AF49" s="61"/>
      <c r="AH49" s="61"/>
      <c r="AI49" s="61"/>
    </row>
    <row r="50" spans="1:35" ht="15.95" customHeight="1" x14ac:dyDescent="0.25">
      <c r="A50" s="1"/>
      <c r="B50" s="22">
        <v>1103</v>
      </c>
      <c r="C50" s="9"/>
      <c r="D50" s="64" t="s">
        <v>29</v>
      </c>
      <c r="E50" s="1"/>
      <c r="F50" s="24">
        <f>J50/(1-$N$4)</f>
        <v>400</v>
      </c>
      <c r="G50" s="25"/>
      <c r="H50" s="24">
        <f>F50*$N$4</f>
        <v>40</v>
      </c>
      <c r="I50" s="25"/>
      <c r="J50" s="24">
        <v>360</v>
      </c>
      <c r="K50" s="26"/>
      <c r="L50" s="24">
        <f t="shared" si="0"/>
        <v>2400</v>
      </c>
      <c r="M50" s="25"/>
      <c r="N50" s="24">
        <f t="shared" si="1"/>
        <v>2160</v>
      </c>
      <c r="O50" s="1"/>
      <c r="P50" s="54">
        <f t="shared" si="17"/>
        <v>365.48223350253807</v>
      </c>
      <c r="Q50" s="60"/>
      <c r="R50" s="54">
        <f t="shared" si="18"/>
        <v>5.4822335025380706</v>
      </c>
      <c r="S50" s="60"/>
      <c r="T50" s="54">
        <f t="shared" si="2"/>
        <v>360</v>
      </c>
      <c r="U50" s="60"/>
      <c r="V50" s="54">
        <f t="shared" si="3"/>
        <v>2192.8934010152284</v>
      </c>
      <c r="W50" s="60"/>
      <c r="X50" s="54">
        <f t="shared" si="4"/>
        <v>2160</v>
      </c>
      <c r="Z50" s="7" t="str">
        <f t="shared" si="5"/>
        <v>1103Teologia (B)4004036024002160</v>
      </c>
      <c r="AA50" s="101" t="s">
        <v>389</v>
      </c>
      <c r="AB50" s="102" t="b">
        <f t="shared" si="16"/>
        <v>1</v>
      </c>
      <c r="AC50" s="152">
        <f t="shared" si="6"/>
        <v>-8.6294416243654859E-2</v>
      </c>
      <c r="AF50" s="61"/>
      <c r="AH50" s="61"/>
      <c r="AI50" s="61"/>
    </row>
    <row r="51" spans="1:35" ht="15.95" customHeight="1" x14ac:dyDescent="0.25">
      <c r="A51" s="1"/>
      <c r="B51" s="22">
        <v>1163</v>
      </c>
      <c r="C51" s="9"/>
      <c r="D51" s="64" t="s">
        <v>30</v>
      </c>
      <c r="E51" s="1"/>
      <c r="F51" s="24">
        <f>J51/(1-$N$4)</f>
        <v>325.55555555555554</v>
      </c>
      <c r="G51" s="25"/>
      <c r="H51" s="24">
        <f>F51*$N$4</f>
        <v>32.555555555555557</v>
      </c>
      <c r="I51" s="25"/>
      <c r="J51" s="24">
        <v>293</v>
      </c>
      <c r="K51" s="26"/>
      <c r="L51" s="24">
        <f t="shared" si="0"/>
        <v>1953.3333333333333</v>
      </c>
      <c r="M51" s="25"/>
      <c r="N51" s="24">
        <f t="shared" si="1"/>
        <v>1758</v>
      </c>
      <c r="O51" s="1"/>
      <c r="P51" s="54">
        <f t="shared" si="17"/>
        <v>297.46192893401013</v>
      </c>
      <c r="Q51" s="60"/>
      <c r="R51" s="54">
        <f t="shared" si="18"/>
        <v>4.4619289340101522</v>
      </c>
      <c r="S51" s="60"/>
      <c r="T51" s="54">
        <f t="shared" si="2"/>
        <v>293</v>
      </c>
      <c r="U51" s="60"/>
      <c r="V51" s="54">
        <f t="shared" si="3"/>
        <v>1784.7715736040609</v>
      </c>
      <c r="W51" s="60"/>
      <c r="X51" s="54">
        <f t="shared" si="4"/>
        <v>1758</v>
      </c>
      <c r="Z51" s="7" t="str">
        <f t="shared" si="5"/>
        <v>1163Teologia (I)325,55555555555632,55555555555562931953,333333333331758</v>
      </c>
      <c r="AA51" s="101" t="s">
        <v>390</v>
      </c>
      <c r="AB51" s="102" t="b">
        <f t="shared" si="16"/>
        <v>1</v>
      </c>
      <c r="AC51" s="152">
        <f t="shared" si="6"/>
        <v>-8.6294416243654859E-2</v>
      </c>
      <c r="AF51" s="61"/>
      <c r="AH51" s="61"/>
      <c r="AI51" s="61"/>
    </row>
    <row r="52" spans="1:35" ht="15.95" customHeight="1" x14ac:dyDescent="0.25">
      <c r="A52" s="9"/>
      <c r="B52" s="31"/>
      <c r="C52" s="9"/>
      <c r="D52" s="28"/>
      <c r="E52" s="28"/>
      <c r="F52" s="28"/>
      <c r="G52" s="9"/>
      <c r="H52" s="9"/>
      <c r="I52" s="9"/>
      <c r="J52" s="32"/>
      <c r="K52" s="28"/>
      <c r="L52" s="9"/>
      <c r="M52" s="9"/>
      <c r="N52" s="28"/>
      <c r="O52" s="9"/>
      <c r="P52" s="61"/>
      <c r="T52" s="61"/>
      <c r="AA52" s="101"/>
      <c r="AB52" s="102"/>
      <c r="AC52" s="152"/>
    </row>
    <row r="53" spans="1:35" x14ac:dyDescent="0.25">
      <c r="A53" s="33"/>
      <c r="B53" s="286" t="s">
        <v>31</v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33"/>
      <c r="T53" s="152"/>
      <c r="AA53" s="101"/>
      <c r="AC53" s="152"/>
    </row>
    <row r="54" spans="1:35" ht="21.75" customHeight="1" x14ac:dyDescent="0.25">
      <c r="A54" s="9"/>
      <c r="B54" s="31"/>
      <c r="C54" s="9"/>
      <c r="D54" s="28"/>
      <c r="E54" s="28"/>
      <c r="F54" s="28"/>
      <c r="G54" s="9"/>
      <c r="H54" s="9"/>
      <c r="I54" s="9"/>
      <c r="J54" s="32"/>
      <c r="K54" s="28"/>
      <c r="L54" s="9"/>
      <c r="M54" s="9"/>
      <c r="N54" s="34"/>
      <c r="O54" s="9"/>
      <c r="P54" s="61"/>
      <c r="T54" s="61"/>
      <c r="V54" s="61"/>
      <c r="X54" s="61"/>
    </row>
    <row r="55" spans="1:35" x14ac:dyDescent="0.25">
      <c r="A55" s="35"/>
      <c r="B55" s="287" t="s">
        <v>32</v>
      </c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35"/>
      <c r="V55" s="61"/>
      <c r="X55" s="61"/>
    </row>
    <row r="56" spans="1:35" ht="15" customHeight="1" x14ac:dyDescent="0.25">
      <c r="A56" s="9"/>
      <c r="B56" s="289" t="s">
        <v>34</v>
      </c>
      <c r="C56" s="289"/>
      <c r="D56" s="289"/>
      <c r="E56" s="289"/>
      <c r="F56" s="289"/>
      <c r="G56" s="289"/>
      <c r="H56" s="289"/>
      <c r="I56" s="289"/>
      <c r="J56" s="289"/>
      <c r="K56" s="9"/>
      <c r="L56" s="9"/>
      <c r="M56" s="9"/>
      <c r="N56" s="38"/>
      <c r="O56" s="9"/>
      <c r="V56" s="61"/>
      <c r="X56" s="61"/>
    </row>
    <row r="57" spans="1:35" x14ac:dyDescent="0.25">
      <c r="A57" s="35"/>
      <c r="B57" s="288"/>
      <c r="C57" s="288"/>
      <c r="D57" s="288"/>
      <c r="E57" s="288"/>
      <c r="F57" s="288"/>
      <c r="G57" s="288"/>
      <c r="H57" s="288"/>
      <c r="I57" s="288"/>
      <c r="J57" s="288"/>
      <c r="K57" s="39"/>
      <c r="L57" s="39"/>
      <c r="M57" s="9"/>
      <c r="N57" s="39"/>
      <c r="O57" s="35"/>
    </row>
    <row r="58" spans="1:35" ht="15" customHeight="1" x14ac:dyDescent="0.25">
      <c r="A58" s="35"/>
      <c r="B58" s="288" t="s">
        <v>61</v>
      </c>
      <c r="C58" s="288"/>
      <c r="D58" s="288"/>
      <c r="E58" s="288"/>
      <c r="F58" s="288"/>
      <c r="G58" s="288"/>
      <c r="H58" s="288"/>
      <c r="I58" s="288"/>
      <c r="J58" s="288"/>
      <c r="K58" s="88"/>
      <c r="L58" s="88"/>
      <c r="M58" s="9"/>
      <c r="N58" s="88"/>
      <c r="O58" s="35"/>
    </row>
    <row r="59" spans="1:35" x14ac:dyDescent="0.25">
      <c r="A59" s="26"/>
      <c r="B59" s="35"/>
      <c r="C59" s="9"/>
      <c r="D59" s="35"/>
      <c r="E59" s="35"/>
      <c r="F59" s="35"/>
      <c r="G59" s="9"/>
      <c r="H59" s="35"/>
      <c r="I59" s="9"/>
      <c r="J59" s="35"/>
      <c r="K59" s="35"/>
      <c r="L59" s="35"/>
      <c r="M59" s="9"/>
      <c r="N59" s="35"/>
      <c r="O59" s="26"/>
    </row>
    <row r="60" spans="1:35" ht="15.75" customHeight="1" x14ac:dyDescent="0.25">
      <c r="A60" s="26"/>
      <c r="B60" s="284" t="s">
        <v>33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6"/>
    </row>
    <row r="61" spans="1:35" ht="15.75" customHeight="1" x14ac:dyDescent="0.25">
      <c r="B61" s="284" t="s">
        <v>46</v>
      </c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40"/>
    </row>
  </sheetData>
  <mergeCells count="12">
    <mergeCell ref="B57:J57"/>
    <mergeCell ref="B58:J58"/>
    <mergeCell ref="B60:N60"/>
    <mergeCell ref="B61:N61"/>
    <mergeCell ref="P2:R2"/>
    <mergeCell ref="P4:R4"/>
    <mergeCell ref="B2:N2"/>
    <mergeCell ref="B3:N3"/>
    <mergeCell ref="B53:N53"/>
    <mergeCell ref="B55:N55"/>
    <mergeCell ref="B56:J56"/>
    <mergeCell ref="B4:J4"/>
  </mergeCells>
  <printOptions horizontalCentered="1"/>
  <pageMargins left="0.51181102362204722" right="0.51181102362204722" top="1.3779527559055118" bottom="0.78740157480314965" header="0.31496062992125984" footer="0.31496062992125984"/>
  <pageSetup paperSize="9" scale="62" orientation="portrait" verticalDpi="0" r:id="rId1"/>
  <headerFooter>
    <oddHeader>&amp;R&amp;"Arial,Negrito"&amp;18Anexo 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92D050"/>
    <pageSetUpPr fitToPage="1"/>
  </sheetPr>
  <dimension ref="A1:T55"/>
  <sheetViews>
    <sheetView showGridLines="0" zoomScale="85" zoomScaleNormal="85" workbookViewId="0">
      <pane ySplit="7" topLeftCell="A8" activePane="bottomLeft" state="frozen"/>
      <selection activeCell="F9" sqref="F9:N10"/>
      <selection pane="bottomLeft" activeCell="B6" sqref="B6"/>
    </sheetView>
  </sheetViews>
  <sheetFormatPr defaultColWidth="9.140625" defaultRowHeight="15.75" x14ac:dyDescent="0.25"/>
  <cols>
    <col min="1" max="1" width="1.7109375" style="7" customWidth="1"/>
    <col min="2" max="2" width="9.85546875" style="7" customWidth="1"/>
    <col min="3" max="3" width="0.42578125" style="7" customWidth="1"/>
    <col min="4" max="4" width="56.5703125" style="7" customWidth="1"/>
    <col min="5" max="5" width="0.5703125" style="7" customWidth="1"/>
    <col min="6" max="6" width="16.42578125" style="7" customWidth="1"/>
    <col min="7" max="7" width="0.42578125" style="7" customWidth="1"/>
    <col min="8" max="8" width="15.140625" style="7" customWidth="1"/>
    <col min="9" max="9" width="0.42578125" style="7" customWidth="1"/>
    <col min="10" max="10" width="16.85546875" style="7" customWidth="1"/>
    <col min="11" max="11" width="0.85546875" style="7" customWidth="1"/>
    <col min="12" max="12" width="19.85546875" style="7" customWidth="1"/>
    <col min="13" max="13" width="0.42578125" style="7" customWidth="1"/>
    <col min="14" max="14" width="19.7109375" style="7" customWidth="1"/>
    <col min="15" max="15" width="1.7109375" style="7" customWidth="1"/>
    <col min="16" max="16384" width="9.140625" style="7"/>
  </cols>
  <sheetData>
    <row r="1" spans="1:17" s="5" customFormat="1" x14ac:dyDescent="0.25">
      <c r="A1" s="1"/>
      <c r="B1" s="2"/>
      <c r="C1" s="1"/>
      <c r="D1" s="3"/>
      <c r="E1" s="1"/>
      <c r="F1" s="4"/>
      <c r="G1" s="1"/>
      <c r="H1" s="4"/>
      <c r="I1" s="1"/>
      <c r="J1" s="4"/>
      <c r="K1" s="1"/>
      <c r="L1" s="4"/>
      <c r="M1" s="1"/>
      <c r="O1" s="6"/>
    </row>
    <row r="2" spans="1:17" x14ac:dyDescent="0.25">
      <c r="A2" s="1"/>
      <c r="B2" s="284" t="s">
        <v>0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1"/>
    </row>
    <row r="3" spans="1:17" s="5" customFormat="1" ht="15.6" customHeight="1" x14ac:dyDescent="0.25">
      <c r="A3" s="1"/>
      <c r="B3" s="284" t="s">
        <v>331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6"/>
    </row>
    <row r="4" spans="1:17" x14ac:dyDescent="0.25">
      <c r="A4" s="1"/>
      <c r="B4" s="285" t="s">
        <v>72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1"/>
    </row>
    <row r="5" spans="1:17" ht="6.4" customHeight="1" x14ac:dyDescent="0.25">
      <c r="A5" s="1"/>
      <c r="B5" s="62"/>
      <c r="C5" s="9"/>
      <c r="D5" s="10"/>
      <c r="E5" s="1"/>
      <c r="F5" s="11"/>
      <c r="G5" s="9"/>
      <c r="H5" s="11"/>
      <c r="I5" s="9"/>
      <c r="J5" s="11"/>
      <c r="K5" s="1"/>
      <c r="L5" s="11"/>
      <c r="M5" s="9"/>
      <c r="N5" s="11"/>
      <c r="O5" s="1"/>
    </row>
    <row r="6" spans="1:17" ht="47.25" x14ac:dyDescent="0.25">
      <c r="A6" s="12"/>
      <c r="B6" s="13" t="s">
        <v>2</v>
      </c>
      <c r="C6" s="14"/>
      <c r="D6" s="15" t="s">
        <v>3</v>
      </c>
      <c r="E6" s="12"/>
      <c r="F6" s="16" t="s">
        <v>4</v>
      </c>
      <c r="G6" s="14"/>
      <c r="H6" s="16" t="s">
        <v>48</v>
      </c>
      <c r="I6" s="14"/>
      <c r="J6" s="16" t="s">
        <v>6</v>
      </c>
      <c r="K6" s="12"/>
      <c r="L6" s="16" t="s">
        <v>7</v>
      </c>
      <c r="M6" s="14"/>
      <c r="N6" s="17" t="s">
        <v>49</v>
      </c>
      <c r="O6" s="12"/>
    </row>
    <row r="7" spans="1:17" s="21" customFormat="1" ht="4.5" customHeight="1" x14ac:dyDescent="0.2">
      <c r="A7" s="1"/>
      <c r="B7" s="18"/>
      <c r="C7" s="9"/>
      <c r="D7" s="19"/>
      <c r="E7" s="1"/>
      <c r="F7" s="20"/>
      <c r="G7" s="9"/>
      <c r="H7" s="20"/>
      <c r="I7" s="9"/>
      <c r="J7" s="20"/>
      <c r="K7" s="1"/>
      <c r="L7" s="20"/>
      <c r="M7" s="9"/>
      <c r="N7" s="20"/>
      <c r="O7" s="1"/>
    </row>
    <row r="8" spans="1:17" x14ac:dyDescent="0.25">
      <c r="A8" s="1"/>
      <c r="B8" s="22">
        <f>IF('Reaj 2016 - Região ABC e GRU'!B8="","",'Reaj 2016 - Região ABC e GRU'!B8)</f>
        <v>1100</v>
      </c>
      <c r="C8" s="9"/>
      <c r="D8" s="64" t="s">
        <v>9</v>
      </c>
      <c r="E8" s="1"/>
      <c r="F8" s="66">
        <f>'Reaj 2016 - Região ABC e GRU'!P8</f>
        <v>398.98477157360406</v>
      </c>
      <c r="G8" s="67"/>
      <c r="H8" s="66">
        <f>'Reaj 2016 - Região ABC e GRU'!R8</f>
        <v>5.9847715736040605</v>
      </c>
      <c r="I8" s="67"/>
      <c r="J8" s="66">
        <f>'Reaj 2016 - Região ABC e GRU'!T8</f>
        <v>393</v>
      </c>
      <c r="K8" s="68"/>
      <c r="L8" s="66">
        <f>'Reaj 2016 - Região ABC e GRU'!V8</f>
        <v>2393.9086294416243</v>
      </c>
      <c r="M8" s="67"/>
      <c r="N8" s="66">
        <f>'Reaj 2016 - Região ABC e GRU'!X8</f>
        <v>2358</v>
      </c>
      <c r="O8" s="1"/>
      <c r="Q8" s="30"/>
    </row>
    <row r="9" spans="1:17" x14ac:dyDescent="0.25">
      <c r="A9" s="1"/>
      <c r="B9" s="22">
        <f>IF('Reaj 2016 - Região ABC e GRU'!B9="","",'Reaj 2016 - Região ABC e GRU'!B9)</f>
        <v>1124</v>
      </c>
      <c r="C9" s="9"/>
      <c r="D9" s="64" t="s">
        <v>10</v>
      </c>
      <c r="E9" s="1"/>
      <c r="F9" s="66">
        <f>'Reaj 2016 - Região ABC e GRU'!P9</f>
        <v>345.17766497461929</v>
      </c>
      <c r="G9" s="67"/>
      <c r="H9" s="66">
        <f>'Reaj 2016 - Região ABC e GRU'!R9</f>
        <v>5.1776649746192893</v>
      </c>
      <c r="I9" s="67"/>
      <c r="J9" s="66">
        <f>'Reaj 2016 - Região ABC e GRU'!T9</f>
        <v>340</v>
      </c>
      <c r="K9" s="68"/>
      <c r="L9" s="66">
        <f>'Reaj 2016 - Região ABC e GRU'!V9</f>
        <v>2071.0659898477156</v>
      </c>
      <c r="M9" s="67"/>
      <c r="N9" s="66">
        <f>'Reaj 2016 - Região ABC e GRU'!X9</f>
        <v>2040</v>
      </c>
      <c r="O9" s="1"/>
      <c r="Q9" s="30"/>
    </row>
    <row r="10" spans="1:17" x14ac:dyDescent="0.25">
      <c r="A10" s="1"/>
      <c r="B10" s="22">
        <v>1133</v>
      </c>
      <c r="C10" s="9"/>
      <c r="D10" s="64" t="s">
        <v>110</v>
      </c>
      <c r="E10" s="1"/>
      <c r="F10" s="66">
        <f>'Reaj 2016 - Região ABC e GRU'!P10</f>
        <v>340.10152284263961</v>
      </c>
      <c r="G10" s="67"/>
      <c r="H10" s="66">
        <f>'Reaj 2016 - Região ABC e GRU'!R10</f>
        <v>5.1015228426395938</v>
      </c>
      <c r="I10" s="67"/>
      <c r="J10" s="66">
        <f>'Reaj 2016 - Região ABC e GRU'!T10</f>
        <v>335</v>
      </c>
      <c r="K10" s="68"/>
      <c r="L10" s="66">
        <f>'Reaj 2016 - Região ABC e GRU'!V10</f>
        <v>2040.6091370558377</v>
      </c>
      <c r="M10" s="67"/>
      <c r="N10" s="66">
        <f>'Reaj 2016 - Região ABC e GRU'!X10</f>
        <v>2010</v>
      </c>
      <c r="O10" s="1"/>
      <c r="Q10" s="30"/>
    </row>
    <row r="11" spans="1:17" x14ac:dyDescent="0.25">
      <c r="A11" s="1"/>
      <c r="B11" s="22">
        <f>IF('Reaj 2016 - Região ABC e GRU'!B11="","",'Reaj 2016 - Região ABC e GRU'!B11)</f>
        <v>2007</v>
      </c>
      <c r="C11" s="9"/>
      <c r="D11" s="64" t="s">
        <v>102</v>
      </c>
      <c r="E11" s="1"/>
      <c r="F11" s="66">
        <f>'Reaj 2016 - Região ABC e GRU'!P11</f>
        <v>322.84263959390864</v>
      </c>
      <c r="G11" s="67"/>
      <c r="H11" s="66">
        <f>'Reaj 2016 - Região ABC e GRU'!R11</f>
        <v>4.8426395939086291</v>
      </c>
      <c r="I11" s="67"/>
      <c r="J11" s="66">
        <f>'Reaj 2016 - Região ABC e GRU'!T11</f>
        <v>318</v>
      </c>
      <c r="K11" s="68"/>
      <c r="L11" s="66">
        <f>'Reaj 2016 - Região ABC e GRU'!V11</f>
        <v>1937.0558375634519</v>
      </c>
      <c r="M11" s="67"/>
      <c r="N11" s="66">
        <f>'Reaj 2016 - Região ABC e GRU'!X11</f>
        <v>1908</v>
      </c>
      <c r="O11" s="1"/>
      <c r="Q11" s="30"/>
    </row>
    <row r="12" spans="1:17" x14ac:dyDescent="0.25">
      <c r="A12" s="1"/>
      <c r="B12" s="22">
        <f>IF('Reaj 2016 - Região ABC e GRU'!B13="","",'Reaj 2016 - Região ABC e GRU'!B13)</f>
        <v>1116</v>
      </c>
      <c r="C12" s="9"/>
      <c r="D12" s="64" t="s">
        <v>98</v>
      </c>
      <c r="E12" s="1"/>
      <c r="F12" s="66">
        <f>'Reaj 2016 - Região ABC e GRU'!P13</f>
        <v>359.39086294416245</v>
      </c>
      <c r="G12" s="67"/>
      <c r="H12" s="66">
        <f>'Reaj 2016 - Região ABC e GRU'!R13</f>
        <v>5.3908629441624365</v>
      </c>
      <c r="I12" s="67"/>
      <c r="J12" s="66">
        <f>'Reaj 2016 - Região ABC e GRU'!T13</f>
        <v>354</v>
      </c>
      <c r="K12" s="68"/>
      <c r="L12" s="66">
        <f>'Reaj 2016 - Região ABC e GRU'!V13</f>
        <v>2156.3451776649745</v>
      </c>
      <c r="M12" s="67"/>
      <c r="N12" s="66">
        <f>'Reaj 2016 - Região ABC e GRU'!X13</f>
        <v>2124</v>
      </c>
      <c r="O12" s="1"/>
      <c r="Q12" s="30"/>
    </row>
    <row r="13" spans="1:17" x14ac:dyDescent="0.25">
      <c r="A13" s="1"/>
      <c r="B13" s="22">
        <f>IF('Reaj 2016 - Região ABC e GRU'!B14="","",'Reaj 2016 - Região ABC e GRU'!B14)</f>
        <v>1107</v>
      </c>
      <c r="C13" s="9"/>
      <c r="D13" s="64" t="s">
        <v>12</v>
      </c>
      <c r="E13" s="1"/>
      <c r="F13" s="66">
        <f>'Reaj 2016 - Região ABC e GRU'!P14</f>
        <v>361.42131979695432</v>
      </c>
      <c r="G13" s="67"/>
      <c r="H13" s="66">
        <f>'Reaj 2016 - Região ABC e GRU'!R14</f>
        <v>5.4213197969543145</v>
      </c>
      <c r="I13" s="67"/>
      <c r="J13" s="66">
        <f>'Reaj 2016 - Região ABC e GRU'!T14</f>
        <v>356</v>
      </c>
      <c r="K13" s="68"/>
      <c r="L13" s="66">
        <f>'Reaj 2016 - Região ABC e GRU'!V14</f>
        <v>2168.5279187817259</v>
      </c>
      <c r="M13" s="67"/>
      <c r="N13" s="66">
        <f>'Reaj 2016 - Região ABC e GRU'!X14</f>
        <v>2136</v>
      </c>
      <c r="O13" s="1"/>
      <c r="Q13" s="30"/>
    </row>
    <row r="14" spans="1:17" x14ac:dyDescent="0.25">
      <c r="A14" s="1"/>
      <c r="B14" s="22">
        <f>IF('Reaj 2016 - Região ABC e GRU'!B15="","",'Reaj 2016 - Região ABC e GRU'!B15)</f>
        <v>2008</v>
      </c>
      <c r="C14" s="9"/>
      <c r="D14" s="64" t="s">
        <v>77</v>
      </c>
      <c r="E14" s="1"/>
      <c r="F14" s="66">
        <f>'Reaj 2016 - Região ABC e GRU'!P15</f>
        <v>322.84263959390864</v>
      </c>
      <c r="G14" s="67"/>
      <c r="H14" s="66">
        <f>'Reaj 2016 - Região ABC e GRU'!R15</f>
        <v>4.8426395939086291</v>
      </c>
      <c r="I14" s="67"/>
      <c r="J14" s="66">
        <f>'Reaj 2016 - Região ABC e GRU'!T15</f>
        <v>318</v>
      </c>
      <c r="K14" s="68"/>
      <c r="L14" s="66">
        <f>'Reaj 2016 - Região ABC e GRU'!V15</f>
        <v>1937.0558375634519</v>
      </c>
      <c r="M14" s="67"/>
      <c r="N14" s="66">
        <f>'Reaj 2016 - Região ABC e GRU'!X15</f>
        <v>1908</v>
      </c>
      <c r="O14" s="1"/>
      <c r="Q14" s="30"/>
    </row>
    <row r="15" spans="1:17" x14ac:dyDescent="0.25">
      <c r="A15" s="1"/>
      <c r="B15" s="22">
        <v>1130</v>
      </c>
      <c r="C15" s="9"/>
      <c r="D15" s="64" t="s">
        <v>83</v>
      </c>
      <c r="E15" s="1"/>
      <c r="F15" s="66">
        <f>'Reaj 2016 - Região ABC e GRU'!P16</f>
        <v>652.79187817258889</v>
      </c>
      <c r="G15" s="67"/>
      <c r="H15" s="66">
        <f>'Reaj 2016 - Região ABC e GRU'!R16</f>
        <v>9.7918781725888326</v>
      </c>
      <c r="I15" s="67"/>
      <c r="J15" s="66">
        <f>'Reaj 2016 - Região ABC e GRU'!T16</f>
        <v>643</v>
      </c>
      <c r="K15" s="68"/>
      <c r="L15" s="66">
        <f>'Reaj 2016 - Região ABC e GRU'!V16</f>
        <v>3916.7512690355334</v>
      </c>
      <c r="M15" s="67"/>
      <c r="N15" s="66">
        <f>'Reaj 2016 - Região ABC e GRU'!X16</f>
        <v>3858</v>
      </c>
      <c r="O15" s="1"/>
      <c r="Q15" s="30"/>
    </row>
    <row r="16" spans="1:17" x14ac:dyDescent="0.25">
      <c r="A16" s="1"/>
      <c r="B16" s="22">
        <f>IF('Reaj 2016 - Região ABC e GRU'!B18="","",'Reaj 2016 - Região ABC e GRU'!B18)</f>
        <v>1112</v>
      </c>
      <c r="C16" s="9"/>
      <c r="D16" s="64" t="s">
        <v>14</v>
      </c>
      <c r="E16" s="1"/>
      <c r="F16" s="66">
        <f>'Reaj 2016 - Região ABC e GRU'!P18</f>
        <v>345.17766497461929</v>
      </c>
      <c r="G16" s="67"/>
      <c r="H16" s="66">
        <f>'Reaj 2016 - Região ABC e GRU'!R18</f>
        <v>5.1776649746192893</v>
      </c>
      <c r="I16" s="67"/>
      <c r="J16" s="66">
        <f>'Reaj 2016 - Região ABC e GRU'!T18</f>
        <v>340</v>
      </c>
      <c r="K16" s="68"/>
      <c r="L16" s="66">
        <f>'Reaj 2016 - Região ABC e GRU'!V18</f>
        <v>2071.0659898477156</v>
      </c>
      <c r="M16" s="67"/>
      <c r="N16" s="66">
        <f>'Reaj 2016 - Região ABC e GRU'!X18</f>
        <v>2040</v>
      </c>
      <c r="O16" s="1"/>
      <c r="Q16" s="30"/>
    </row>
    <row r="17" spans="1:17" x14ac:dyDescent="0.25">
      <c r="A17" s="1"/>
      <c r="B17" s="22">
        <f>IF('Reaj 2016 - Região ABC e GRU'!B20="","",'Reaj 2016 - Região ABC e GRU'!B20)</f>
        <v>1117</v>
      </c>
      <c r="C17" s="9"/>
      <c r="D17" s="64" t="s">
        <v>91</v>
      </c>
      <c r="E17" s="1"/>
      <c r="F17" s="66">
        <f>'Reaj 2016 - Região ABC e GRU'!P20</f>
        <v>340.10152284263961</v>
      </c>
      <c r="G17" s="67"/>
      <c r="H17" s="66">
        <f>'Reaj 2016 - Região ABC e GRU'!R20</f>
        <v>5.1015228426395938</v>
      </c>
      <c r="I17" s="67"/>
      <c r="J17" s="66">
        <f>'Reaj 2016 - Região ABC e GRU'!T20</f>
        <v>335</v>
      </c>
      <c r="K17" s="68"/>
      <c r="L17" s="66">
        <f>'Reaj 2016 - Região ABC e GRU'!V20</f>
        <v>2040.6091370558377</v>
      </c>
      <c r="M17" s="67"/>
      <c r="N17" s="66">
        <f>'Reaj 2016 - Região ABC e GRU'!X20</f>
        <v>2010</v>
      </c>
      <c r="O17" s="1"/>
      <c r="Q17" s="30"/>
    </row>
    <row r="18" spans="1:17" x14ac:dyDescent="0.25">
      <c r="A18" s="1"/>
      <c r="B18" s="22">
        <f>IF('Reaj 2016 - Região ABC e GRU'!B21="","",'Reaj 2016 - Região ABC e GRU'!B21)</f>
        <v>1129</v>
      </c>
      <c r="C18" s="9"/>
      <c r="D18" s="64" t="s">
        <v>162</v>
      </c>
      <c r="E18" s="1"/>
      <c r="F18" s="66">
        <f>'Reaj 2016 - Região ABC e GRU'!P21</f>
        <v>340.10152284263961</v>
      </c>
      <c r="G18" s="67"/>
      <c r="H18" s="66">
        <f>'Reaj 2016 - Região ABC e GRU'!R21</f>
        <v>5.1015228426395938</v>
      </c>
      <c r="I18" s="67"/>
      <c r="J18" s="66">
        <f>'Reaj 2016 - Região ABC e GRU'!T21</f>
        <v>335</v>
      </c>
      <c r="K18" s="68"/>
      <c r="L18" s="66">
        <f>'Reaj 2016 - Região ABC e GRU'!V21</f>
        <v>2040.6091370558377</v>
      </c>
      <c r="M18" s="67"/>
      <c r="N18" s="66">
        <f>'Reaj 2016 - Região ABC e GRU'!X21</f>
        <v>2010</v>
      </c>
      <c r="O18" s="1"/>
      <c r="Q18" s="30"/>
    </row>
    <row r="19" spans="1:17" x14ac:dyDescent="0.25">
      <c r="A19" s="1"/>
      <c r="B19" s="22">
        <f>IF('Reaj 2016 - Região ABC e GRU'!B23="","",'Reaj 2016 - Região ABC e GRU'!B23)</f>
        <v>1120</v>
      </c>
      <c r="C19" s="9"/>
      <c r="D19" s="64" t="s">
        <v>92</v>
      </c>
      <c r="E19" s="1"/>
      <c r="F19" s="66">
        <f>'Reaj 2016 - Região ABC e GRU'!P23</f>
        <v>340.10152284263961</v>
      </c>
      <c r="G19" s="67"/>
      <c r="H19" s="66">
        <f>'Reaj 2016 - Região ABC e GRU'!R23</f>
        <v>5.1015228426395938</v>
      </c>
      <c r="I19" s="67"/>
      <c r="J19" s="66">
        <f>'Reaj 2016 - Região ABC e GRU'!T23</f>
        <v>335</v>
      </c>
      <c r="K19" s="68"/>
      <c r="L19" s="66">
        <f>'Reaj 2016 - Região ABC e GRU'!V23</f>
        <v>2040.6091370558377</v>
      </c>
      <c r="M19" s="67"/>
      <c r="N19" s="66">
        <f>'Reaj 2016 - Região ABC e GRU'!X23</f>
        <v>2010</v>
      </c>
      <c r="O19" s="1"/>
      <c r="Q19" s="30"/>
    </row>
    <row r="20" spans="1:17" x14ac:dyDescent="0.25">
      <c r="A20" s="1"/>
      <c r="B20" s="22">
        <v>1113</v>
      </c>
      <c r="C20" s="9"/>
      <c r="D20" s="64" t="s">
        <v>97</v>
      </c>
      <c r="E20" s="1"/>
      <c r="F20" s="66">
        <f>'Reaj 2016 - Região ABC e GRU'!P24</f>
        <v>340.10152284263961</v>
      </c>
      <c r="G20" s="67"/>
      <c r="H20" s="66">
        <f>'Reaj 2016 - Região ABC e GRU'!R24</f>
        <v>5.1015228426395938</v>
      </c>
      <c r="I20" s="67"/>
      <c r="J20" s="66">
        <f>'Reaj 2016 - Região ABC e GRU'!T24</f>
        <v>335</v>
      </c>
      <c r="K20" s="68"/>
      <c r="L20" s="66">
        <f>'Reaj 2016 - Região ABC e GRU'!V24</f>
        <v>2040.6091370558377</v>
      </c>
      <c r="M20" s="67"/>
      <c r="N20" s="66">
        <f>'Reaj 2016 - Região ABC e GRU'!X24</f>
        <v>2010</v>
      </c>
      <c r="O20" s="1"/>
      <c r="Q20" s="30"/>
    </row>
    <row r="21" spans="1:17" x14ac:dyDescent="0.25">
      <c r="A21" s="1"/>
      <c r="B21" s="22">
        <f>IF('Reaj 2016 - Região ABC e GRU'!B25="","",'Reaj 2016 - Região ABC e GRU'!B25)</f>
        <v>1105</v>
      </c>
      <c r="C21" s="9"/>
      <c r="D21" s="64" t="s">
        <v>15</v>
      </c>
      <c r="E21" s="1"/>
      <c r="F21" s="66">
        <f>'Reaj 2016 - Região ABC e GRU'!P25</f>
        <v>345.17766497461929</v>
      </c>
      <c r="G21" s="67"/>
      <c r="H21" s="66">
        <f>'Reaj 2016 - Região ABC e GRU'!R25</f>
        <v>5.1776649746192893</v>
      </c>
      <c r="I21" s="67"/>
      <c r="J21" s="66">
        <f>'Reaj 2016 - Região ABC e GRU'!T25</f>
        <v>340</v>
      </c>
      <c r="K21" s="68"/>
      <c r="L21" s="66">
        <f>'Reaj 2016 - Região ABC e GRU'!V25</f>
        <v>2071.0659898477156</v>
      </c>
      <c r="M21" s="67"/>
      <c r="N21" s="66">
        <f>'Reaj 2016 - Região ABC e GRU'!X25</f>
        <v>2040</v>
      </c>
      <c r="O21" s="1"/>
      <c r="Q21" s="30"/>
    </row>
    <row r="22" spans="1:17" x14ac:dyDescent="0.25">
      <c r="A22" s="1"/>
      <c r="B22" s="22">
        <f>IF('Reaj 2016 - Região ABC e GRU'!B27="","",'Reaj 2016 - Região ABC e GRU'!B27)</f>
        <v>1128</v>
      </c>
      <c r="C22" s="9"/>
      <c r="D22" s="64" t="s">
        <v>93</v>
      </c>
      <c r="E22" s="1"/>
      <c r="F22" s="66">
        <f>'Reaj 2016 - Região ABC e GRU'!P27</f>
        <v>340.10152284263961</v>
      </c>
      <c r="G22" s="67"/>
      <c r="H22" s="66">
        <f>'Reaj 2016 - Região ABC e GRU'!R27</f>
        <v>5.1015228426395938</v>
      </c>
      <c r="I22" s="67"/>
      <c r="J22" s="66">
        <f>'Reaj 2016 - Região ABC e GRU'!T27</f>
        <v>335</v>
      </c>
      <c r="K22" s="68"/>
      <c r="L22" s="66">
        <f>'Reaj 2016 - Região ABC e GRU'!V27</f>
        <v>2040.6091370558377</v>
      </c>
      <c r="M22" s="67"/>
      <c r="N22" s="66">
        <f>'Reaj 2016 - Região ABC e GRU'!X27</f>
        <v>2010</v>
      </c>
      <c r="O22" s="1"/>
      <c r="Q22" s="30"/>
    </row>
    <row r="23" spans="1:17" x14ac:dyDescent="0.25">
      <c r="A23" s="1"/>
      <c r="B23" s="22">
        <f>IF('Reaj 2016 - Região ABC e GRU'!B28="","",'Reaj 2016 - Região ABC e GRU'!B28)</f>
        <v>1125</v>
      </c>
      <c r="C23" s="9"/>
      <c r="D23" s="64" t="s">
        <v>17</v>
      </c>
      <c r="E23" s="1"/>
      <c r="F23" s="66">
        <f>'Reaj 2016 - Região ABC e GRU'!P28</f>
        <v>345.17766497461929</v>
      </c>
      <c r="G23" s="67"/>
      <c r="H23" s="66">
        <f>'Reaj 2016 - Região ABC e GRU'!R28</f>
        <v>5.1776649746192893</v>
      </c>
      <c r="I23" s="67"/>
      <c r="J23" s="66">
        <f>'Reaj 2016 - Região ABC e GRU'!T28</f>
        <v>340</v>
      </c>
      <c r="K23" s="68"/>
      <c r="L23" s="66">
        <f>'Reaj 2016 - Região ABC e GRU'!V28</f>
        <v>2071.0659898477156</v>
      </c>
      <c r="M23" s="67"/>
      <c r="N23" s="66">
        <f>'Reaj 2016 - Região ABC e GRU'!X28</f>
        <v>2040</v>
      </c>
      <c r="O23" s="1"/>
      <c r="Q23" s="30"/>
    </row>
    <row r="24" spans="1:17" x14ac:dyDescent="0.25">
      <c r="A24" s="1"/>
      <c r="B24" s="22">
        <f>IF('Reaj 2016 - Região ABC e GRU'!B30="","",'Reaj 2016 - Região ABC e GRU'!B30)</f>
        <v>1114</v>
      </c>
      <c r="C24" s="9"/>
      <c r="D24" s="64" t="s">
        <v>19</v>
      </c>
      <c r="E24" s="1"/>
      <c r="F24" s="66">
        <f>'Reaj 2016 - Região ABC e GRU'!P30</f>
        <v>345.17766497461929</v>
      </c>
      <c r="G24" s="67"/>
      <c r="H24" s="66">
        <f>'Reaj 2016 - Região ABC e GRU'!R30</f>
        <v>5.1776649746192893</v>
      </c>
      <c r="I24" s="67"/>
      <c r="J24" s="66">
        <f>'Reaj 2016 - Região ABC e GRU'!T30</f>
        <v>340</v>
      </c>
      <c r="K24" s="68"/>
      <c r="L24" s="66">
        <f>'Reaj 2016 - Região ABC e GRU'!V30</f>
        <v>2071.0659898477156</v>
      </c>
      <c r="M24" s="67"/>
      <c r="N24" s="66">
        <f>'Reaj 2016 - Região ABC e GRU'!X30</f>
        <v>2040</v>
      </c>
      <c r="O24" s="1"/>
      <c r="Q24" s="30"/>
    </row>
    <row r="25" spans="1:17" x14ac:dyDescent="0.25">
      <c r="A25" s="1"/>
      <c r="B25" s="22">
        <f>IF('Reaj 2016 - Região ABC e GRU'!B31="","",'Reaj 2016 - Região ABC e GRU'!B31)</f>
        <v>1132</v>
      </c>
      <c r="C25" s="9"/>
      <c r="D25" s="64" t="s">
        <v>94</v>
      </c>
      <c r="E25" s="1"/>
      <c r="F25" s="66">
        <f>'Reaj 2016 - Região ABC e GRU'!P31</f>
        <v>340.10152284263961</v>
      </c>
      <c r="G25" s="67"/>
      <c r="H25" s="66">
        <f>'Reaj 2016 - Região ABC e GRU'!R31</f>
        <v>5.1015228426395938</v>
      </c>
      <c r="I25" s="67"/>
      <c r="J25" s="66">
        <f>'Reaj 2016 - Região ABC e GRU'!T31</f>
        <v>335</v>
      </c>
      <c r="K25" s="68"/>
      <c r="L25" s="66">
        <f>'Reaj 2016 - Região ABC e GRU'!V31</f>
        <v>2040.6091370558377</v>
      </c>
      <c r="M25" s="67"/>
      <c r="N25" s="66">
        <f>'Reaj 2016 - Região ABC e GRU'!X31</f>
        <v>2010</v>
      </c>
      <c r="O25" s="1"/>
      <c r="Q25" s="30"/>
    </row>
    <row r="26" spans="1:17" x14ac:dyDescent="0.25">
      <c r="A26" s="1"/>
      <c r="B26" s="22">
        <f>IF('Reaj 2016 - Região ABC e GRU'!B32="","",'Reaj 2016 - Região ABC e GRU'!B32)</f>
        <v>1115</v>
      </c>
      <c r="C26" s="9"/>
      <c r="D26" s="64" t="s">
        <v>20</v>
      </c>
      <c r="E26" s="1"/>
      <c r="F26" s="66">
        <f>'Reaj 2016 - Região ABC e GRU'!P32</f>
        <v>345.17766497461929</v>
      </c>
      <c r="G26" s="67"/>
      <c r="H26" s="66">
        <f>'Reaj 2016 - Região ABC e GRU'!R32</f>
        <v>5.1776649746192893</v>
      </c>
      <c r="I26" s="67"/>
      <c r="J26" s="66">
        <f>'Reaj 2016 - Região ABC e GRU'!T32</f>
        <v>340</v>
      </c>
      <c r="K26" s="68"/>
      <c r="L26" s="66">
        <f>'Reaj 2016 - Região ABC e GRU'!V32</f>
        <v>2071.0659898477156</v>
      </c>
      <c r="M26" s="67"/>
      <c r="N26" s="66">
        <f>'Reaj 2016 - Região ABC e GRU'!X32</f>
        <v>2040</v>
      </c>
      <c r="O26" s="1"/>
      <c r="Q26" s="30"/>
    </row>
    <row r="27" spans="1:17" x14ac:dyDescent="0.25">
      <c r="A27" s="1"/>
      <c r="B27" s="22">
        <f>IF('Reaj 2016 - Região ABC e GRU'!B33="","",'Reaj 2016 - Região ABC e GRU'!B33)</f>
        <v>1126</v>
      </c>
      <c r="C27" s="9"/>
      <c r="D27" s="64" t="s">
        <v>44</v>
      </c>
      <c r="E27" s="1"/>
      <c r="F27" s="66">
        <f>'Reaj 2016 - Região ABC e GRU'!P33</f>
        <v>345.17766497461929</v>
      </c>
      <c r="G27" s="67"/>
      <c r="H27" s="66">
        <f>'Reaj 2016 - Região ABC e GRU'!R33</f>
        <v>5.1776649746192893</v>
      </c>
      <c r="I27" s="67"/>
      <c r="J27" s="66">
        <f>'Reaj 2016 - Região ABC e GRU'!T33</f>
        <v>340</v>
      </c>
      <c r="K27" s="68"/>
      <c r="L27" s="66">
        <f>'Reaj 2016 - Região ABC e GRU'!V33</f>
        <v>2071.0659898477156</v>
      </c>
      <c r="M27" s="67"/>
      <c r="N27" s="66">
        <f>'Reaj 2016 - Região ABC e GRU'!X33</f>
        <v>2040</v>
      </c>
      <c r="O27" s="1"/>
      <c r="Q27" s="30"/>
    </row>
    <row r="28" spans="1:17" x14ac:dyDescent="0.25">
      <c r="A28" s="1"/>
      <c r="B28" s="22">
        <f>IF('Reaj 2016 - Região ABC e GRU'!B34="","",'Reaj 2016 - Região ABC e GRU'!B34)</f>
        <v>1122</v>
      </c>
      <c r="C28" s="9"/>
      <c r="D28" s="64" t="s">
        <v>21</v>
      </c>
      <c r="E28" s="1"/>
      <c r="F28" s="66">
        <f>'Reaj 2016 - Região ABC e GRU'!P34</f>
        <v>361.42131979695432</v>
      </c>
      <c r="G28" s="67"/>
      <c r="H28" s="66">
        <f>'Reaj 2016 - Região ABC e GRU'!R34</f>
        <v>5.4213197969543145</v>
      </c>
      <c r="I28" s="67"/>
      <c r="J28" s="66">
        <f>'Reaj 2016 - Região ABC e GRU'!T34</f>
        <v>356</v>
      </c>
      <c r="K28" s="68"/>
      <c r="L28" s="66">
        <f>'Reaj 2016 - Região ABC e GRU'!V34</f>
        <v>2168.5279187817259</v>
      </c>
      <c r="M28" s="67"/>
      <c r="N28" s="66">
        <f>'Reaj 2016 - Região ABC e GRU'!X34</f>
        <v>2136</v>
      </c>
      <c r="O28" s="1"/>
      <c r="Q28" s="30"/>
    </row>
    <row r="29" spans="1:17" x14ac:dyDescent="0.25">
      <c r="A29" s="1"/>
      <c r="B29" s="22">
        <f>IF('Reaj 2016 - Região ABC e GRU'!B36="","",'Reaj 2016 - Região ABC e GRU'!B36)</f>
        <v>2009</v>
      </c>
      <c r="C29" s="9"/>
      <c r="D29" s="64" t="s">
        <v>78</v>
      </c>
      <c r="E29" s="1"/>
      <c r="F29" s="66">
        <f>'Reaj 2016 - Região ABC e GRU'!P36</f>
        <v>322.84263959390864</v>
      </c>
      <c r="G29" s="67"/>
      <c r="H29" s="66">
        <f>'Reaj 2016 - Região ABC e GRU'!R36</f>
        <v>4.8426395939086291</v>
      </c>
      <c r="I29" s="67"/>
      <c r="J29" s="66">
        <f>'Reaj 2016 - Região ABC e GRU'!T36</f>
        <v>318</v>
      </c>
      <c r="K29" s="68"/>
      <c r="L29" s="66">
        <f>'Reaj 2016 - Região ABC e GRU'!V36</f>
        <v>1937.0558375634519</v>
      </c>
      <c r="M29" s="67"/>
      <c r="N29" s="66">
        <f>'Reaj 2016 - Região ABC e GRU'!X36</f>
        <v>1908</v>
      </c>
      <c r="O29" s="1"/>
      <c r="Q29" s="30"/>
    </row>
    <row r="30" spans="1:17" x14ac:dyDescent="0.25">
      <c r="A30" s="1"/>
      <c r="B30" s="22">
        <f>IF('Reaj 2016 - Região ABC e GRU'!B37="","",'Reaj 2016 - Região ABC e GRU'!B37)</f>
        <v>1101</v>
      </c>
      <c r="C30" s="9"/>
      <c r="D30" s="64" t="s">
        <v>104</v>
      </c>
      <c r="E30" s="1"/>
      <c r="F30" s="66">
        <f>'Reaj 2016 - Região ABC e GRU'!P37</f>
        <v>361.42131979695432</v>
      </c>
      <c r="G30" s="67"/>
      <c r="H30" s="66">
        <f>'Reaj 2016 - Região ABC e GRU'!R37</f>
        <v>5.4213197969543145</v>
      </c>
      <c r="I30" s="67"/>
      <c r="J30" s="66">
        <f>'Reaj 2016 - Região ABC e GRU'!T37</f>
        <v>356</v>
      </c>
      <c r="K30" s="68"/>
      <c r="L30" s="66">
        <f>'Reaj 2016 - Região ABC e GRU'!V37</f>
        <v>2168.5279187817259</v>
      </c>
      <c r="M30" s="67"/>
      <c r="N30" s="66">
        <f>'Reaj 2016 - Região ABC e GRU'!X37</f>
        <v>2136</v>
      </c>
      <c r="O30" s="1"/>
      <c r="Q30" s="30"/>
    </row>
    <row r="31" spans="1:17" x14ac:dyDescent="0.25">
      <c r="A31" s="1"/>
      <c r="B31" s="22">
        <f>IF('Reaj 2016 - Região ABC e GRU'!B38="","",'Reaj 2016 - Região ABC e GRU'!B38)</f>
        <v>2010</v>
      </c>
      <c r="C31" s="9"/>
      <c r="D31" s="64" t="s">
        <v>79</v>
      </c>
      <c r="E31" s="1"/>
      <c r="F31" s="66">
        <f>'Reaj 2016 - Região ABC e GRU'!P38</f>
        <v>322.84263959390864</v>
      </c>
      <c r="G31" s="67"/>
      <c r="H31" s="66">
        <f>'Reaj 2016 - Região ABC e GRU'!R38</f>
        <v>4.8426395939086291</v>
      </c>
      <c r="I31" s="67"/>
      <c r="J31" s="66">
        <f>'Reaj 2016 - Região ABC e GRU'!T38</f>
        <v>318</v>
      </c>
      <c r="K31" s="68"/>
      <c r="L31" s="66">
        <f>'Reaj 2016 - Região ABC e GRU'!V38</f>
        <v>1937.0558375634519</v>
      </c>
      <c r="M31" s="67"/>
      <c r="N31" s="66">
        <f>'Reaj 2016 - Região ABC e GRU'!X38</f>
        <v>1908</v>
      </c>
      <c r="O31" s="1"/>
      <c r="Q31" s="30"/>
    </row>
    <row r="32" spans="1:17" x14ac:dyDescent="0.25">
      <c r="A32" s="1"/>
      <c r="B32" s="22">
        <f>IF('Reaj 2016 - Região ABC e GRU'!B39="","",'Reaj 2016 - Região ABC e GRU'!B39)</f>
        <v>1106</v>
      </c>
      <c r="C32" s="9"/>
      <c r="D32" s="64" t="s">
        <v>24</v>
      </c>
      <c r="E32" s="1"/>
      <c r="F32" s="66">
        <f>'Reaj 2016 - Região ABC e GRU'!P39</f>
        <v>345.17766497461929</v>
      </c>
      <c r="G32" s="67"/>
      <c r="H32" s="66">
        <f>'Reaj 2016 - Região ABC e GRU'!R39</f>
        <v>5.1776649746192893</v>
      </c>
      <c r="I32" s="67"/>
      <c r="J32" s="66">
        <f>'Reaj 2016 - Região ABC e GRU'!T39</f>
        <v>340</v>
      </c>
      <c r="K32" s="68"/>
      <c r="L32" s="66">
        <f>'Reaj 2016 - Região ABC e GRU'!V39</f>
        <v>2071.0659898477156</v>
      </c>
      <c r="M32" s="67"/>
      <c r="N32" s="66">
        <f>'Reaj 2016 - Região ABC e GRU'!X39</f>
        <v>2040</v>
      </c>
      <c r="O32" s="1"/>
      <c r="Q32" s="30"/>
    </row>
    <row r="33" spans="1:20" x14ac:dyDescent="0.25">
      <c r="A33" s="1"/>
      <c r="B33" s="22">
        <f>IF('Reaj 2016 - Região ABC e GRU'!B40="","",'Reaj 2016 - Região ABC e GRU'!B40)</f>
        <v>1131</v>
      </c>
      <c r="C33" s="9"/>
      <c r="D33" s="64" t="s">
        <v>25</v>
      </c>
      <c r="E33" s="1"/>
      <c r="F33" s="66">
        <f>'Reaj 2016 - Região ABC e GRU'!P40</f>
        <v>345.17766497461929</v>
      </c>
      <c r="G33" s="67"/>
      <c r="H33" s="66">
        <f>'Reaj 2016 - Região ABC e GRU'!R40</f>
        <v>5.1776649746192893</v>
      </c>
      <c r="I33" s="67"/>
      <c r="J33" s="66">
        <f>'Reaj 2016 - Região ABC e GRU'!T40</f>
        <v>340</v>
      </c>
      <c r="K33" s="68"/>
      <c r="L33" s="66">
        <f>'Reaj 2016 - Região ABC e GRU'!V40</f>
        <v>2071.0659898477156</v>
      </c>
      <c r="M33" s="67"/>
      <c r="N33" s="66">
        <f>'Reaj 2016 - Região ABC e GRU'!X40</f>
        <v>2040</v>
      </c>
      <c r="O33" s="1"/>
      <c r="Q33" s="30"/>
    </row>
    <row r="34" spans="1:20" x14ac:dyDescent="0.25">
      <c r="A34" s="1"/>
      <c r="B34" s="22">
        <f>'Reaj 2016 - Região ABC e GRU'!B41</f>
        <v>1104</v>
      </c>
      <c r="C34" s="9"/>
      <c r="D34" s="64" t="s">
        <v>95</v>
      </c>
      <c r="E34" s="1"/>
      <c r="F34" s="66">
        <f>'Reaj 2016 - Região ABC e GRU'!P41</f>
        <v>310.65989847715736</v>
      </c>
      <c r="G34" s="67"/>
      <c r="H34" s="66">
        <f>'Reaj 2016 - Região ABC e GRU'!R41</f>
        <v>4.6598984771573599</v>
      </c>
      <c r="I34" s="67"/>
      <c r="J34" s="66">
        <f>'Reaj 2016 - Região ABC e GRU'!T41</f>
        <v>306</v>
      </c>
      <c r="K34" s="68"/>
      <c r="L34" s="66">
        <f>'Reaj 2016 - Região ABC e GRU'!V41</f>
        <v>1863.959390862944</v>
      </c>
      <c r="M34" s="67"/>
      <c r="N34" s="66">
        <f>'Reaj 2016 - Região ABC e GRU'!X41</f>
        <v>1836</v>
      </c>
      <c r="O34" s="1"/>
      <c r="Q34" s="30"/>
    </row>
    <row r="35" spans="1:20" x14ac:dyDescent="0.25">
      <c r="A35" s="1"/>
      <c r="B35" s="22">
        <f>IF('Reaj 2016 - Região ABC e GRU'!B43="","",'Reaj 2016 - Região ABC e GRU'!B43)</f>
        <v>1111</v>
      </c>
      <c r="C35" s="9"/>
      <c r="D35" s="64" t="s">
        <v>40</v>
      </c>
      <c r="E35" s="1"/>
      <c r="F35" s="66">
        <f>'Reaj 2016 - Região ABC e GRU'!P43</f>
        <v>361.42131979695432</v>
      </c>
      <c r="G35" s="67"/>
      <c r="H35" s="66">
        <f>'Reaj 2016 - Região ABC e GRU'!R43</f>
        <v>5.4213197969543145</v>
      </c>
      <c r="I35" s="67"/>
      <c r="J35" s="66">
        <f>'Reaj 2016 - Região ABC e GRU'!T43</f>
        <v>356</v>
      </c>
      <c r="K35" s="68"/>
      <c r="L35" s="66">
        <f>'Reaj 2016 - Região ABC e GRU'!V43</f>
        <v>2168.5279187817259</v>
      </c>
      <c r="M35" s="67"/>
      <c r="N35" s="66">
        <f>'Reaj 2016 - Região ABC e GRU'!X43</f>
        <v>2136</v>
      </c>
      <c r="O35" s="1"/>
      <c r="Q35" s="30"/>
    </row>
    <row r="36" spans="1:20" x14ac:dyDescent="0.25">
      <c r="A36" s="1"/>
      <c r="B36" s="22">
        <f>IF('Reaj 2016 - Região ABC e GRU'!B44="","",'Reaj 2016 - Região ABC e GRU'!B44)</f>
        <v>2006</v>
      </c>
      <c r="C36" s="9"/>
      <c r="D36" s="64" t="s">
        <v>80</v>
      </c>
      <c r="E36" s="1"/>
      <c r="F36" s="66">
        <f>'Reaj 2016 - Região ABC e GRU'!P44</f>
        <v>322.84263959390864</v>
      </c>
      <c r="G36" s="67"/>
      <c r="H36" s="66">
        <f>'Reaj 2016 - Região ABC e GRU'!R44</f>
        <v>4.8426395939086291</v>
      </c>
      <c r="I36" s="67"/>
      <c r="J36" s="66">
        <f>'Reaj 2016 - Região ABC e GRU'!T44</f>
        <v>318</v>
      </c>
      <c r="K36" s="68"/>
      <c r="L36" s="66">
        <f>'Reaj 2016 - Região ABC e GRU'!V44</f>
        <v>1937.0558375634519</v>
      </c>
      <c r="M36" s="67"/>
      <c r="N36" s="66">
        <f>'Reaj 2016 - Região ABC e GRU'!X44</f>
        <v>1908</v>
      </c>
      <c r="O36" s="1"/>
      <c r="Q36" s="30"/>
    </row>
    <row r="37" spans="1:20" x14ac:dyDescent="0.25">
      <c r="A37" s="1"/>
      <c r="B37" s="22">
        <f>IF('Reaj 2016 - Região ABC e GRU'!B45="","",'Reaj 2016 - Região ABC e GRU'!B45)</f>
        <v>1102</v>
      </c>
      <c r="C37" s="9"/>
      <c r="D37" s="64" t="s">
        <v>26</v>
      </c>
      <c r="E37" s="1"/>
      <c r="F37" s="66">
        <f>'Reaj 2016 - Região ABC e GRU'!P45</f>
        <v>361.42131979695432</v>
      </c>
      <c r="G37" s="67"/>
      <c r="H37" s="66">
        <f>'Reaj 2016 - Região ABC e GRU'!R45</f>
        <v>5.4213197969543145</v>
      </c>
      <c r="I37" s="67"/>
      <c r="J37" s="66">
        <f>'Reaj 2016 - Região ABC e GRU'!T45</f>
        <v>356</v>
      </c>
      <c r="K37" s="68"/>
      <c r="L37" s="66">
        <f>'Reaj 2016 - Região ABC e GRU'!V45</f>
        <v>2168.5279187817259</v>
      </c>
      <c r="M37" s="67"/>
      <c r="N37" s="66">
        <f>'Reaj 2016 - Região ABC e GRU'!X45</f>
        <v>2136</v>
      </c>
      <c r="O37" s="1"/>
      <c r="Q37" s="30"/>
    </row>
    <row r="38" spans="1:20" x14ac:dyDescent="0.25">
      <c r="A38" s="1"/>
      <c r="B38" s="22">
        <f>IF('Reaj 2016 - Região ABC e GRU'!B46="","",'Reaj 2016 - Região ABC e GRU'!B46)</f>
        <v>2005</v>
      </c>
      <c r="C38" s="9"/>
      <c r="D38" s="64" t="s">
        <v>81</v>
      </c>
      <c r="E38" s="1"/>
      <c r="F38" s="66">
        <f>'Reaj 2016 - Região ABC e GRU'!P46</f>
        <v>322.84263959390864</v>
      </c>
      <c r="G38" s="67"/>
      <c r="H38" s="66">
        <f>'Reaj 2016 - Região ABC e GRU'!R46</f>
        <v>4.8426395939086291</v>
      </c>
      <c r="I38" s="67"/>
      <c r="J38" s="66">
        <f>'Reaj 2016 - Região ABC e GRU'!T46</f>
        <v>318</v>
      </c>
      <c r="K38" s="68"/>
      <c r="L38" s="66">
        <f>'Reaj 2016 - Região ABC e GRU'!V46</f>
        <v>1937.0558375634519</v>
      </c>
      <c r="M38" s="67"/>
      <c r="N38" s="66">
        <f>'Reaj 2016 - Região ABC e GRU'!X46</f>
        <v>1908</v>
      </c>
      <c r="O38" s="1"/>
      <c r="Q38" s="30"/>
      <c r="S38" s="213"/>
    </row>
    <row r="39" spans="1:20" ht="26.25" x14ac:dyDescent="0.25">
      <c r="A39" s="1"/>
      <c r="B39" s="22">
        <f>IF('Reaj 2016 - Região ABC e GRU'!B47="","",'Reaj 2016 - Região ABC e GRU'!B47)</f>
        <v>1108</v>
      </c>
      <c r="C39" s="9"/>
      <c r="D39" s="64" t="s">
        <v>160</v>
      </c>
      <c r="E39" s="1"/>
      <c r="F39" s="66">
        <f>'Reaj 2016 - Região ABC e GRU'!P47</f>
        <v>345.17766497461929</v>
      </c>
      <c r="G39" s="67"/>
      <c r="H39" s="66">
        <f>'Reaj 2016 - Região ABC e GRU'!R47</f>
        <v>5.1776649746192893</v>
      </c>
      <c r="I39" s="67"/>
      <c r="J39" s="66">
        <f>'Reaj 2016 - Região ABC e GRU'!T47</f>
        <v>340</v>
      </c>
      <c r="K39" s="68"/>
      <c r="L39" s="66">
        <f>'Reaj 2016 - Região ABC e GRU'!V47</f>
        <v>2071.0659898477156</v>
      </c>
      <c r="M39" s="67"/>
      <c r="N39" s="66">
        <f>'Reaj 2016 - Região ABC e GRU'!X47</f>
        <v>2040</v>
      </c>
      <c r="O39" s="1"/>
      <c r="Q39" s="30"/>
    </row>
    <row r="40" spans="1:20" x14ac:dyDescent="0.25">
      <c r="A40" s="1"/>
      <c r="B40" s="22">
        <f>IF('Reaj 2016 - Região ABC e GRU'!B49="","",'Reaj 2016 - Região ABC e GRU'!B49)</f>
        <v>1127</v>
      </c>
      <c r="C40" s="9"/>
      <c r="D40" s="64" t="s">
        <v>103</v>
      </c>
      <c r="E40" s="1"/>
      <c r="F40" s="66">
        <f>'Reaj 2016 - Região ABC e GRU'!P49</f>
        <v>340.10152284263961</v>
      </c>
      <c r="G40" s="67"/>
      <c r="H40" s="66">
        <f>'Reaj 2016 - Região ABC e GRU'!R49</f>
        <v>5.1015228426395938</v>
      </c>
      <c r="I40" s="67"/>
      <c r="J40" s="66">
        <f>'Reaj 2016 - Região ABC e GRU'!T49</f>
        <v>335</v>
      </c>
      <c r="K40" s="68"/>
      <c r="L40" s="66">
        <f>'Reaj 2016 - Região ABC e GRU'!V49</f>
        <v>2040.6091370558377</v>
      </c>
      <c r="M40" s="67"/>
      <c r="N40" s="66">
        <f>'Reaj 2016 - Região ABC e GRU'!X49</f>
        <v>2010</v>
      </c>
      <c r="O40" s="1"/>
      <c r="Q40" s="30"/>
    </row>
    <row r="41" spans="1:20" x14ac:dyDescent="0.25">
      <c r="A41" s="1"/>
      <c r="B41" s="22">
        <f>IF('Reaj 2016 - Região ABC e GRU'!B50="","",'Reaj 2016 - Região ABC e GRU'!B50)</f>
        <v>1123</v>
      </c>
      <c r="C41" s="9"/>
      <c r="D41" s="64" t="s">
        <v>28</v>
      </c>
      <c r="E41" s="1"/>
      <c r="F41" s="66">
        <f>'Reaj 2016 - Região ABC e GRU'!P50</f>
        <v>398.98477157360406</v>
      </c>
      <c r="G41" s="67"/>
      <c r="H41" s="66">
        <f>'Reaj 2016 - Região ABC e GRU'!R50</f>
        <v>5.9847715736040605</v>
      </c>
      <c r="I41" s="67"/>
      <c r="J41" s="66">
        <f>'Reaj 2016 - Região ABC e GRU'!T50</f>
        <v>393</v>
      </c>
      <c r="K41" s="68"/>
      <c r="L41" s="66">
        <f>'Reaj 2016 - Região ABC e GRU'!V50</f>
        <v>2393.9086294416243</v>
      </c>
      <c r="M41" s="67"/>
      <c r="N41" s="66">
        <f>'Reaj 2016 - Região ABC e GRU'!X50</f>
        <v>2358</v>
      </c>
      <c r="O41" s="1"/>
      <c r="Q41" s="30"/>
    </row>
    <row r="42" spans="1:20" x14ac:dyDescent="0.25">
      <c r="A42" s="1"/>
      <c r="B42" s="22">
        <f>IF('Reaj 2016 - Região ABC e GRU'!B51="","",'Reaj 2016 - Região ABC e GRU'!B51)</f>
        <v>1103</v>
      </c>
      <c r="C42" s="9"/>
      <c r="D42" s="64" t="s">
        <v>29</v>
      </c>
      <c r="E42" s="1"/>
      <c r="F42" s="66">
        <f>'Reaj 2016 - Região ABC e GRU'!P51</f>
        <v>398.98477157360406</v>
      </c>
      <c r="G42" s="67"/>
      <c r="H42" s="66">
        <f>'Reaj 2016 - Região ABC e GRU'!R51</f>
        <v>5.9847715736040605</v>
      </c>
      <c r="I42" s="67"/>
      <c r="J42" s="66">
        <f>'Reaj 2016 - Região ABC e GRU'!T51</f>
        <v>393</v>
      </c>
      <c r="K42" s="68"/>
      <c r="L42" s="66">
        <f>'Reaj 2016 - Região ABC e GRU'!V51</f>
        <v>2393.9086294416243</v>
      </c>
      <c r="M42" s="67"/>
      <c r="N42" s="66">
        <f>'Reaj 2016 - Região ABC e GRU'!X51</f>
        <v>2358</v>
      </c>
      <c r="O42" s="1"/>
      <c r="Q42" s="30"/>
    </row>
    <row r="43" spans="1:20" x14ac:dyDescent="0.25">
      <c r="A43" s="1"/>
      <c r="B43" s="22">
        <f>IF('Reaj 2016 - Região ABC e GRU'!B52="","",'Reaj 2016 - Região ABC e GRU'!B52)</f>
        <v>1163</v>
      </c>
      <c r="C43" s="9"/>
      <c r="D43" s="64" t="s">
        <v>30</v>
      </c>
      <c r="E43" s="1"/>
      <c r="F43" s="66">
        <f>'Reaj 2016 - Região ABC e GRU'!P52</f>
        <v>324.87309644670052</v>
      </c>
      <c r="G43" s="67"/>
      <c r="H43" s="66">
        <f>'Reaj 2016 - Região ABC e GRU'!R52</f>
        <v>4.8730964467005071</v>
      </c>
      <c r="I43" s="67"/>
      <c r="J43" s="66">
        <f>'Reaj 2016 - Região ABC e GRU'!T52</f>
        <v>320</v>
      </c>
      <c r="K43" s="68"/>
      <c r="L43" s="66">
        <f>'Reaj 2016 - Região ABC e GRU'!V52</f>
        <v>1949.2385786802031</v>
      </c>
      <c r="M43" s="67"/>
      <c r="N43" s="66">
        <f>'Reaj 2016 - Região ABC e GRU'!X52</f>
        <v>1920</v>
      </c>
      <c r="O43" s="1"/>
      <c r="Q43" s="30"/>
    </row>
    <row r="44" spans="1:20" x14ac:dyDescent="0.25">
      <c r="A44" s="9"/>
      <c r="B44" s="31"/>
      <c r="C44" s="9"/>
      <c r="D44" s="28"/>
      <c r="E44" s="28"/>
      <c r="F44" s="28"/>
      <c r="G44" s="9"/>
      <c r="H44" s="9"/>
      <c r="I44" s="9"/>
      <c r="J44" s="32"/>
      <c r="K44" s="28"/>
      <c r="L44" s="9"/>
      <c r="M44" s="9"/>
      <c r="N44" s="28"/>
      <c r="O44" s="9"/>
      <c r="Q44" s="30"/>
    </row>
    <row r="45" spans="1:20" x14ac:dyDescent="0.25">
      <c r="A45" s="33"/>
      <c r="B45" s="286" t="s">
        <v>31</v>
      </c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33"/>
    </row>
    <row r="46" spans="1:20" x14ac:dyDescent="0.25">
      <c r="A46" s="9"/>
      <c r="B46" s="31"/>
      <c r="C46" s="9"/>
      <c r="D46" s="28"/>
      <c r="E46" s="28"/>
      <c r="F46" s="28"/>
      <c r="G46" s="9"/>
      <c r="H46" s="9"/>
      <c r="I46" s="9"/>
      <c r="J46" s="32"/>
      <c r="K46" s="28"/>
      <c r="L46" s="9"/>
      <c r="M46" s="9"/>
      <c r="N46" s="34"/>
      <c r="O46" s="9"/>
    </row>
    <row r="47" spans="1:20" x14ac:dyDescent="0.25">
      <c r="A47" s="35"/>
      <c r="B47" s="287" t="s">
        <v>32</v>
      </c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35"/>
    </row>
    <row r="48" spans="1:20" ht="15" customHeight="1" x14ac:dyDescent="0.25">
      <c r="A48" s="9"/>
      <c r="B48" s="289" t="s">
        <v>332</v>
      </c>
      <c r="C48" s="289"/>
      <c r="D48" s="289"/>
      <c r="E48" s="289"/>
      <c r="F48" s="289"/>
      <c r="G48" s="289"/>
      <c r="H48" s="289"/>
      <c r="I48" s="289"/>
      <c r="J48" s="289"/>
      <c r="K48" s="9"/>
      <c r="M48" s="77"/>
      <c r="O48" s="77"/>
      <c r="Q48" s="77"/>
      <c r="S48" s="77"/>
      <c r="T48" s="171"/>
    </row>
    <row r="49" spans="1:15" x14ac:dyDescent="0.25">
      <c r="A49" s="9"/>
      <c r="B49" s="36"/>
      <c r="C49" s="9"/>
      <c r="D49" s="9"/>
      <c r="E49" s="9"/>
      <c r="F49" s="9"/>
      <c r="G49" s="9"/>
      <c r="H49" s="9"/>
      <c r="I49" s="9"/>
      <c r="J49" s="37"/>
      <c r="K49" s="9"/>
      <c r="L49" s="9"/>
      <c r="M49" s="9"/>
      <c r="N49" s="38"/>
      <c r="O49" s="9"/>
    </row>
    <row r="50" spans="1:15" x14ac:dyDescent="0.25">
      <c r="A50" s="35"/>
      <c r="B50" s="288" t="s">
        <v>90</v>
      </c>
      <c r="C50" s="288"/>
      <c r="D50" s="288"/>
      <c r="E50" s="288"/>
      <c r="F50" s="288"/>
      <c r="G50" s="288"/>
      <c r="H50" s="288"/>
      <c r="I50" s="288"/>
      <c r="J50" s="288"/>
      <c r="K50" s="63"/>
      <c r="L50" s="63"/>
      <c r="M50" s="9"/>
      <c r="N50" s="63"/>
      <c r="O50" s="35"/>
    </row>
    <row r="51" spans="1:15" x14ac:dyDescent="0.25">
      <c r="A51" s="35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9"/>
      <c r="N51" s="63"/>
      <c r="O51" s="35"/>
    </row>
    <row r="52" spans="1:15" x14ac:dyDescent="0.25">
      <c r="A52" s="35"/>
      <c r="B52" s="35"/>
      <c r="C52" s="9"/>
      <c r="D52" s="35"/>
      <c r="E52" s="35"/>
      <c r="F52" s="35"/>
      <c r="G52" s="9"/>
      <c r="H52" s="35"/>
      <c r="I52" s="9"/>
      <c r="J52" s="35"/>
      <c r="K52" s="35"/>
      <c r="L52" s="35"/>
      <c r="M52" s="9"/>
      <c r="N52" s="35"/>
      <c r="O52" s="35"/>
    </row>
    <row r="53" spans="1:15" ht="15.75" customHeight="1" x14ac:dyDescent="0.25">
      <c r="A53" s="26"/>
      <c r="B53" s="284" t="s">
        <v>111</v>
      </c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6"/>
    </row>
    <row r="54" spans="1:15" x14ac:dyDescent="0.25">
      <c r="A54" s="26"/>
      <c r="B54" s="284" t="s">
        <v>46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6"/>
    </row>
    <row r="55" spans="1:15" x14ac:dyDescent="0.2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</row>
  </sheetData>
  <mergeCells count="9">
    <mergeCell ref="B53:N53"/>
    <mergeCell ref="B54:N54"/>
    <mergeCell ref="B2:N2"/>
    <mergeCell ref="B3:N3"/>
    <mergeCell ref="B4:N4"/>
    <mergeCell ref="B45:N45"/>
    <mergeCell ref="B47:N47"/>
    <mergeCell ref="B50:J50"/>
    <mergeCell ref="B48:J48"/>
  </mergeCells>
  <printOptions horizontalCentered="1"/>
  <pageMargins left="0.51181102362204722" right="0.51181102362204722" top="1.3779527559055118" bottom="0.78740157480314965" header="0.31496062992125984" footer="0.31496062992125984"/>
  <pageSetup paperSize="9" scale="64" orientation="landscape" r:id="rId1"/>
  <headerFooter>
    <oddHeader>&amp;R&amp;"Arial,Negrito"&amp;18Anexo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9</vt:i4>
      </vt:variant>
    </vt:vector>
  </HeadingPairs>
  <TitlesOfParts>
    <vt:vector size="26" baseType="lpstr">
      <vt:lpstr>Preços 2017 - Região N, NE e CO</vt:lpstr>
      <vt:lpstr>P. Promo Região N, NE e CO</vt:lpstr>
      <vt:lpstr>Reaj 2016 - Região N, NE e CO</vt:lpstr>
      <vt:lpstr>Preços 2017 - Região S e SE</vt:lpstr>
      <vt:lpstr>Preços 2017 - Polo BH</vt:lpstr>
      <vt:lpstr>P. Promo - Região S e SE</vt:lpstr>
      <vt:lpstr>P. Promo - Região S e SE _II</vt:lpstr>
      <vt:lpstr>Reaj 2016 - Região S e SE </vt:lpstr>
      <vt:lpstr>Preços 2017 - Região ABC e GRU</vt:lpstr>
      <vt:lpstr>P. Promo - Região ABC e GRU</vt:lpstr>
      <vt:lpstr>Reaj 2016 - Região ABC e GRU</vt:lpstr>
      <vt:lpstr>Regiões x Polos</vt:lpstr>
      <vt:lpstr>Logos</vt:lpstr>
      <vt:lpstr>Marketing</vt:lpstr>
      <vt:lpstr>Alterações</vt:lpstr>
      <vt:lpstr>Modelo</vt:lpstr>
      <vt:lpstr>ANEXO 2B</vt:lpstr>
      <vt:lpstr>'P. Promo - Região ABC e GRU'!Area_de_impressao</vt:lpstr>
      <vt:lpstr>'P. Promo - Região S e SE'!Area_de_impressao</vt:lpstr>
      <vt:lpstr>'P. Promo - Região S e SE _II'!Area_de_impressao</vt:lpstr>
      <vt:lpstr>'P. Promo Região N, NE e CO'!Area_de_impressao</vt:lpstr>
      <vt:lpstr>'Preços 2017 - Polo BH'!Area_de_impressao</vt:lpstr>
      <vt:lpstr>'Preços 2017 - Região ABC e GRU'!Area_de_impressao</vt:lpstr>
      <vt:lpstr>'Preços 2017 - Região N, NE e CO'!Area_de_impressao</vt:lpstr>
      <vt:lpstr>'Preços 2017 - Região S e SE'!Area_de_impressao</vt:lpstr>
      <vt:lpstr>'Reaj 2016 - Região N, NE e CO'!Area_de_impressao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agata.pandolpho</dc:creator>
  <cp:lastModifiedBy>admin</cp:lastModifiedBy>
  <cp:lastPrinted>2017-06-05T14:15:19Z</cp:lastPrinted>
  <dcterms:created xsi:type="dcterms:W3CDTF">2014-05-30T18:27:32Z</dcterms:created>
  <dcterms:modified xsi:type="dcterms:W3CDTF">2017-07-07T20:29:46Z</dcterms:modified>
</cp:coreProperties>
</file>