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N:\01 Contas a Receber\08 Editais de Preços\IMS\2017 - 2º sem\Graduação EAD\"/>
    </mc:Choice>
  </mc:AlternateContent>
  <bookViews>
    <workbookView xWindow="480" yWindow="360" windowWidth="19875" windowHeight="7455" tabRatio="884" firstSheet="13" activeTab="19"/>
  </bookViews>
  <sheets>
    <sheet name="Preços 2017 - Região N, NE e CO" sheetId="9" state="hidden" r:id="rId1"/>
    <sheet name="P. Promo Região N, NE e CO" sheetId="18" state="hidden" r:id="rId2"/>
    <sheet name="Reaj 2016 - Região N, NE e CO" sheetId="6" state="hidden" r:id="rId3"/>
    <sheet name="Preços 2017 - Região S e SE" sheetId="10" state="hidden" r:id="rId4"/>
    <sheet name="Preços 2017 - Polo BH" sheetId="16" state="hidden" r:id="rId5"/>
    <sheet name="P. Promo - Região S e SE" sheetId="17" state="hidden" r:id="rId6"/>
    <sheet name="P. Promo - Região S e SE _II" sheetId="22" state="hidden" r:id="rId7"/>
    <sheet name="Reaj 2016 - Região S e SE " sheetId="7" state="hidden" r:id="rId8"/>
    <sheet name="Preços 2017 - Região ABC e GRU" sheetId="11" state="hidden" r:id="rId9"/>
    <sheet name="P. Promo - Região ABC e GRU" sheetId="23" state="hidden" r:id="rId10"/>
    <sheet name="2017 2ºS - Região N, NE e CO" sheetId="24" r:id="rId11"/>
    <sheet name="Promo 2ºS - Região N, NE e CO I" sheetId="25" r:id="rId12"/>
    <sheet name="Promo 2ºS - Região N, NE e COII" sheetId="38" r:id="rId13"/>
    <sheet name="2017 2ºS - Região S e SE" sheetId="26" r:id="rId14"/>
    <sheet name="Preços 2017 - Polo BH (2)" sheetId="27" state="hidden" r:id="rId15"/>
    <sheet name="Promo 2ºS - Região S e SE I" sheetId="28" r:id="rId16"/>
    <sheet name="Promo 2ºS - Região S e SE II" sheetId="36" r:id="rId17"/>
    <sheet name="Promo 2ºS - Região S e SE III" sheetId="37" r:id="rId18"/>
    <sheet name="2017 2ºS - Região ABC e GRU" sheetId="30" r:id="rId19"/>
    <sheet name="Promo 2ºS - Região ABC e GRU" sheetId="31" r:id="rId20"/>
    <sheet name="Promo 2ºS - Região ABC e GRU II" sheetId="34" r:id="rId21"/>
    <sheet name="Promo 2ºS - Região ABC e GRUIII" sheetId="35" r:id="rId22"/>
    <sheet name="Reaj 2016 - Região ABC e GRU" sheetId="8" state="hidden" r:id="rId23"/>
    <sheet name="Regiões x Polos" sheetId="5" state="hidden" r:id="rId24"/>
    <sheet name="Regiões x Polos 2ºS" sheetId="39" r:id="rId25"/>
    <sheet name="Marketing" sheetId="20" state="hidden" r:id="rId26"/>
    <sheet name="Alterações" sheetId="21" state="hidden" r:id="rId27"/>
    <sheet name="Modelo" sheetId="14" state="hidden" r:id="rId28"/>
    <sheet name="ANEXO 2B" sheetId="12" state="hidden" r:id="rId29"/>
  </sheets>
  <definedNames>
    <definedName name="_xlnm._FilterDatabase" localSheetId="28" hidden="1">'ANEXO 2B'!$B$6:$H$35</definedName>
    <definedName name="_xlnm._FilterDatabase" localSheetId="9" hidden="1">'P. Promo - Região ABC e GRU'!$D$6:$D$42</definedName>
    <definedName name="_xlnm._FilterDatabase" localSheetId="5" hidden="1">'P. Promo - Região S e SE'!$D$6:$D$42</definedName>
    <definedName name="_xlnm._FilterDatabase" localSheetId="6" hidden="1">'P. Promo - Região S e SE _II'!$D$6:$D$42</definedName>
    <definedName name="_xlnm._FilterDatabase" localSheetId="1" hidden="1">'P. Promo Região N, NE e CO'!$D$6:$D$42</definedName>
    <definedName name="_xlnm._FilterDatabase" localSheetId="19" hidden="1">'Promo 2ºS - Região ABC e GRU'!$D$6:$D$50</definedName>
    <definedName name="_xlnm._FilterDatabase" localSheetId="20" hidden="1">'Promo 2ºS - Região ABC e GRU II'!$D$6:$D$50</definedName>
    <definedName name="_xlnm._FilterDatabase" localSheetId="21" hidden="1">'Promo 2ºS - Região ABC e GRUIII'!$D$6:$D$50</definedName>
    <definedName name="_xlnm._FilterDatabase" localSheetId="11" hidden="1">'Promo 2ºS - Região N, NE e CO I'!$D$6:$D$50</definedName>
    <definedName name="_xlnm._FilterDatabase" localSheetId="12" hidden="1">'Promo 2ºS - Região N, NE e COII'!$D$6:$D$50</definedName>
    <definedName name="_xlnm._FilterDatabase" localSheetId="15" hidden="1">'Promo 2ºS - Região S e SE I'!$D$6:$D$50</definedName>
    <definedName name="_xlnm._FilterDatabase" localSheetId="16" hidden="1">'Promo 2ºS - Região S e SE II'!$D$6:$D$50</definedName>
    <definedName name="_xlnm._FilterDatabase" localSheetId="17" hidden="1">'Promo 2ºS - Região S e SE III'!$D$6:$D$50</definedName>
    <definedName name="_xlnm._FilterDatabase" localSheetId="22" hidden="1">'Reaj 2016 - Região ABC e GRU'!$Z$6:$Z$52</definedName>
    <definedName name="_xlnm._FilterDatabase" localSheetId="2" hidden="1">'Reaj 2016 - Região N, NE e CO'!$D$6:$D$51</definedName>
    <definedName name="_xlnm.Print_Area" localSheetId="10">'2017 2ºS - Região N, NE e CO'!$B$1:$N$62</definedName>
    <definedName name="_xlnm.Print_Area" localSheetId="1">'P. Promo Região N, NE e CO'!$B$1:$U$54</definedName>
    <definedName name="_xlnm.Print_Area" localSheetId="0">'Preços 2017 - Região N, NE e CO'!$B$1:$N$54</definedName>
    <definedName name="_xlnm.Print_Area" localSheetId="11">'Promo 2ºS - Região N, NE e CO I'!$B$1:$V$62</definedName>
    <definedName name="_xlnm.Print_Area" localSheetId="2">'Reaj 2016 - Região N, NE e CO'!$B$1:$N$60</definedName>
  </definedNames>
  <calcPr calcId="152511"/>
</workbook>
</file>

<file path=xl/calcChain.xml><?xml version="1.0" encoding="utf-8"?>
<calcChain xmlns="http://schemas.openxmlformats.org/spreadsheetml/2006/main">
  <c r="T37" i="34" l="1"/>
  <c r="BC51" i="25" l="1"/>
  <c r="BC51" i="38"/>
  <c r="BC51" i="28"/>
  <c r="BC51" i="36"/>
  <c r="BC51" i="37"/>
  <c r="BC51" i="31"/>
  <c r="BC51" i="34"/>
  <c r="BC51" i="35"/>
  <c r="AR9" i="36"/>
  <c r="AR10" i="36"/>
  <c r="AR11" i="36"/>
  <c r="AR12" i="36"/>
  <c r="AR13" i="36"/>
  <c r="AR14" i="36"/>
  <c r="AR16" i="36"/>
  <c r="AR17" i="36"/>
  <c r="AR18" i="36"/>
  <c r="AR19" i="36"/>
  <c r="AR20" i="36"/>
  <c r="AR21" i="36"/>
  <c r="AR22" i="36"/>
  <c r="AR23" i="36"/>
  <c r="AR24" i="36"/>
  <c r="AR25" i="36"/>
  <c r="AR26" i="36"/>
  <c r="AR27" i="36"/>
  <c r="AR28" i="36"/>
  <c r="AR29" i="36"/>
  <c r="AR30" i="36"/>
  <c r="AR31" i="36"/>
  <c r="AR33" i="36"/>
  <c r="AR34" i="36"/>
  <c r="AR35" i="36"/>
  <c r="AR36" i="36"/>
  <c r="AR37" i="36"/>
  <c r="AR38" i="36"/>
  <c r="AR39" i="36"/>
  <c r="AR40" i="36"/>
  <c r="AR41" i="36"/>
  <c r="AR42" i="36"/>
  <c r="AR43" i="36"/>
  <c r="AR44" i="36"/>
  <c r="AR45" i="36"/>
  <c r="AR46" i="36"/>
  <c r="AR47" i="36"/>
  <c r="AR48" i="36"/>
  <c r="AR49" i="36"/>
  <c r="AR50" i="36"/>
  <c r="T10" i="35" l="1"/>
  <c r="T22" i="35"/>
  <c r="T25" i="35"/>
  <c r="T26" i="35"/>
  <c r="T28" i="35"/>
  <c r="T30" i="35"/>
  <c r="T35" i="35"/>
  <c r="T37" i="35"/>
  <c r="T39" i="35"/>
  <c r="T41" i="35"/>
  <c r="T45" i="35"/>
  <c r="T48" i="35"/>
  <c r="T10" i="34"/>
  <c r="T22" i="34"/>
  <c r="T25" i="34"/>
  <c r="T26" i="34"/>
  <c r="T28" i="34"/>
  <c r="T35" i="34"/>
  <c r="T39" i="34"/>
  <c r="T41" i="34"/>
  <c r="T43" i="34"/>
  <c r="T45" i="34"/>
  <c r="T48" i="34"/>
  <c r="T49" i="34"/>
  <c r="T10" i="31"/>
  <c r="T22" i="31"/>
  <c r="T25" i="31"/>
  <c r="T26" i="31"/>
  <c r="T28" i="31"/>
  <c r="T30" i="31"/>
  <c r="T35" i="31"/>
  <c r="T37" i="31"/>
  <c r="T39" i="31"/>
  <c r="T41" i="31"/>
  <c r="T45" i="31"/>
  <c r="T48" i="31"/>
  <c r="T10" i="37"/>
  <c r="T22" i="37"/>
  <c r="T25" i="37"/>
  <c r="T26" i="37"/>
  <c r="T28" i="37"/>
  <c r="T30" i="37"/>
  <c r="T35" i="37"/>
  <c r="T37" i="37"/>
  <c r="T39" i="37"/>
  <c r="T41" i="37"/>
  <c r="T45" i="37"/>
  <c r="T48" i="37"/>
  <c r="T10" i="36"/>
  <c r="T22" i="36"/>
  <c r="T25" i="36"/>
  <c r="T26" i="36"/>
  <c r="T28" i="36"/>
  <c r="T30" i="36"/>
  <c r="T35" i="36"/>
  <c r="T37" i="36"/>
  <c r="T39" i="36"/>
  <c r="T41" i="36"/>
  <c r="T45" i="36"/>
  <c r="T48" i="36"/>
  <c r="T10" i="28"/>
  <c r="T22" i="28"/>
  <c r="T25" i="28"/>
  <c r="T26" i="28"/>
  <c r="T28" i="28"/>
  <c r="T30" i="28"/>
  <c r="T35" i="28"/>
  <c r="T37" i="28"/>
  <c r="T39" i="28"/>
  <c r="T41" i="28"/>
  <c r="T45" i="28"/>
  <c r="T48" i="28"/>
  <c r="T10" i="38"/>
  <c r="T22" i="38"/>
  <c r="T25" i="38"/>
  <c r="T26" i="38"/>
  <c r="T28" i="38"/>
  <c r="T30" i="38"/>
  <c r="T35" i="38"/>
  <c r="T37" i="38"/>
  <c r="T39" i="38"/>
  <c r="T41" i="38"/>
  <c r="T45" i="38"/>
  <c r="T48" i="38"/>
  <c r="T10" i="25"/>
  <c r="T22" i="25"/>
  <c r="T25" i="25"/>
  <c r="T26" i="25"/>
  <c r="T28" i="25"/>
  <c r="T30" i="25"/>
  <c r="T35" i="25"/>
  <c r="T37" i="25"/>
  <c r="T39" i="25"/>
  <c r="T41" i="25"/>
  <c r="T45" i="25"/>
  <c r="T48" i="25"/>
  <c r="T50" i="35" l="1"/>
  <c r="T49" i="35"/>
  <c r="T47" i="35"/>
  <c r="T46" i="35"/>
  <c r="T44" i="35"/>
  <c r="T43" i="35"/>
  <c r="T42" i="35"/>
  <c r="T40" i="35"/>
  <c r="T38" i="35"/>
  <c r="T36" i="35"/>
  <c r="T34" i="35"/>
  <c r="T33" i="35"/>
  <c r="T31" i="35"/>
  <c r="T32" i="35" s="1"/>
  <c r="T29" i="35"/>
  <c r="T27" i="35"/>
  <c r="T24" i="35"/>
  <c r="T23" i="35"/>
  <c r="T21" i="35"/>
  <c r="T20" i="35"/>
  <c r="T19" i="35"/>
  <c r="T18" i="35"/>
  <c r="T17" i="35"/>
  <c r="T16" i="35"/>
  <c r="T14" i="35"/>
  <c r="T15" i="35" s="1"/>
  <c r="T13" i="35"/>
  <c r="T12" i="35"/>
  <c r="T11" i="35"/>
  <c r="T9" i="35"/>
  <c r="T50" i="34"/>
  <c r="T47" i="34"/>
  <c r="T46" i="34"/>
  <c r="T44" i="34"/>
  <c r="T42" i="34"/>
  <c r="T40" i="34"/>
  <c r="T38" i="34"/>
  <c r="T36" i="34"/>
  <c r="T34" i="34"/>
  <c r="T33" i="34"/>
  <c r="T31" i="34"/>
  <c r="T32" i="34" s="1"/>
  <c r="T30" i="34"/>
  <c r="T29" i="34"/>
  <c r="T27" i="34"/>
  <c r="T24" i="34"/>
  <c r="T23" i="34"/>
  <c r="T21" i="34"/>
  <c r="T20" i="34"/>
  <c r="T19" i="34"/>
  <c r="T18" i="34"/>
  <c r="T17" i="34"/>
  <c r="T16" i="34"/>
  <c r="T14" i="34"/>
  <c r="T15" i="34" s="1"/>
  <c r="T13" i="34"/>
  <c r="T12" i="34"/>
  <c r="T11" i="34"/>
  <c r="T9" i="34"/>
  <c r="T50" i="31"/>
  <c r="T49" i="31"/>
  <c r="T47" i="31"/>
  <c r="T46" i="31"/>
  <c r="T44" i="31"/>
  <c r="T43" i="31"/>
  <c r="T42" i="31"/>
  <c r="T40" i="31"/>
  <c r="T38" i="31"/>
  <c r="T36" i="31"/>
  <c r="T34" i="31"/>
  <c r="T33" i="31"/>
  <c r="T31" i="31"/>
  <c r="T32" i="31" s="1"/>
  <c r="T29" i="31"/>
  <c r="T27" i="31"/>
  <c r="T24" i="31"/>
  <c r="T23" i="31"/>
  <c r="T21" i="31"/>
  <c r="T20" i="31"/>
  <c r="T19" i="31"/>
  <c r="T18" i="31"/>
  <c r="T17" i="31"/>
  <c r="T16" i="31"/>
  <c r="T14" i="31"/>
  <c r="T15" i="31" s="1"/>
  <c r="T13" i="31"/>
  <c r="T12" i="31"/>
  <c r="T11" i="31"/>
  <c r="T9" i="31"/>
  <c r="T50" i="28"/>
  <c r="T49" i="28"/>
  <c r="T47" i="28"/>
  <c r="T46" i="28"/>
  <c r="T44" i="28"/>
  <c r="T43" i="28"/>
  <c r="T42" i="28"/>
  <c r="T40" i="28"/>
  <c r="T38" i="28"/>
  <c r="T36" i="28"/>
  <c r="T34" i="28"/>
  <c r="T33" i="28"/>
  <c r="T31" i="28"/>
  <c r="T32" i="28" s="1"/>
  <c r="T29" i="28"/>
  <c r="T27" i="28"/>
  <c r="T24" i="28"/>
  <c r="T23" i="28"/>
  <c r="T21" i="28"/>
  <c r="T20" i="28"/>
  <c r="T19" i="28"/>
  <c r="T18" i="28"/>
  <c r="T17" i="28"/>
  <c r="T16" i="28"/>
  <c r="T14" i="28"/>
  <c r="T15" i="28" s="1"/>
  <c r="T13" i="28"/>
  <c r="T12" i="28"/>
  <c r="T11" i="28"/>
  <c r="T9" i="28"/>
  <c r="T50" i="25"/>
  <c r="T49" i="25"/>
  <c r="T47" i="25"/>
  <c r="T46" i="25"/>
  <c r="T44" i="25"/>
  <c r="T43" i="25"/>
  <c r="T42" i="25"/>
  <c r="T40" i="25"/>
  <c r="T38" i="25"/>
  <c r="T36" i="25"/>
  <c r="T34" i="25"/>
  <c r="T33" i="25"/>
  <c r="T31" i="25"/>
  <c r="T32" i="25" s="1"/>
  <c r="T29" i="25"/>
  <c r="T27" i="25"/>
  <c r="T24" i="25"/>
  <c r="T23" i="25"/>
  <c r="T21" i="25"/>
  <c r="T20" i="25"/>
  <c r="T19" i="25"/>
  <c r="T18" i="25"/>
  <c r="T17" i="25"/>
  <c r="T16" i="25"/>
  <c r="T14" i="25"/>
  <c r="T15" i="25" s="1"/>
  <c r="T13" i="25"/>
  <c r="T12" i="25"/>
  <c r="T11" i="25"/>
  <c r="T9" i="25"/>
  <c r="L39" i="37"/>
  <c r="L28" i="37"/>
  <c r="L10" i="37"/>
  <c r="N39" i="37"/>
  <c r="N28" i="37"/>
  <c r="N10" i="37"/>
  <c r="P28" i="37"/>
  <c r="P25" i="37"/>
  <c r="P10" i="37"/>
  <c r="P8" i="37"/>
  <c r="L48" i="37"/>
  <c r="L45" i="37"/>
  <c r="L41" i="37"/>
  <c r="P39" i="37"/>
  <c r="L37" i="37"/>
  <c r="L35" i="37"/>
  <c r="L25" i="37"/>
  <c r="L22" i="37" l="1"/>
  <c r="N22" i="37"/>
  <c r="P22" i="37"/>
  <c r="L30" i="37"/>
  <c r="N30" i="37"/>
  <c r="P30" i="37"/>
  <c r="N25" i="37"/>
  <c r="N35" i="37"/>
  <c r="P35" i="37"/>
  <c r="L26" i="37"/>
  <c r="N26" i="37"/>
  <c r="P26" i="37"/>
  <c r="P48" i="37"/>
  <c r="N48" i="37"/>
  <c r="P37" i="37"/>
  <c r="P41" i="37"/>
  <c r="P45" i="37"/>
  <c r="N37" i="37"/>
  <c r="N41" i="37"/>
  <c r="N45" i="37"/>
  <c r="T34" i="38"/>
  <c r="T34" i="36"/>
  <c r="T44" i="38"/>
  <c r="T44" i="36"/>
  <c r="T19" i="38"/>
  <c r="T19" i="36"/>
  <c r="T42" i="38" l="1"/>
  <c r="T42" i="36"/>
  <c r="T31" i="38"/>
  <c r="T32" i="38" s="1"/>
  <c r="T31" i="36"/>
  <c r="T32" i="36" s="1"/>
  <c r="T36" i="38"/>
  <c r="T36" i="36"/>
  <c r="T47" i="38"/>
  <c r="T47" i="36"/>
  <c r="T12" i="38"/>
  <c r="T12" i="36"/>
  <c r="T23" i="38"/>
  <c r="T23" i="36"/>
  <c r="T50" i="38"/>
  <c r="T50" i="36"/>
  <c r="T27" i="38"/>
  <c r="T27" i="36"/>
  <c r="T16" i="38"/>
  <c r="T16" i="36"/>
  <c r="T20" i="38"/>
  <c r="T20" i="36"/>
  <c r="T46" i="38"/>
  <c r="T46" i="36"/>
  <c r="T38" i="38"/>
  <c r="T38" i="36"/>
  <c r="T29" i="38"/>
  <c r="T29" i="36"/>
  <c r="T49" i="38"/>
  <c r="T49" i="36"/>
  <c r="T33" i="38"/>
  <c r="T33" i="36"/>
  <c r="T21" i="38" l="1"/>
  <c r="T21" i="36"/>
  <c r="T17" i="38"/>
  <c r="T17" i="36"/>
  <c r="T24" i="38"/>
  <c r="T24" i="36"/>
  <c r="T9" i="38"/>
  <c r="T9" i="36"/>
  <c r="T13" i="38"/>
  <c r="T13" i="36"/>
  <c r="T14" i="38"/>
  <c r="T15" i="38" s="1"/>
  <c r="T14" i="36"/>
  <c r="T15" i="36" s="1"/>
  <c r="T18" i="38"/>
  <c r="T18" i="36"/>
  <c r="T11" i="38"/>
  <c r="T11" i="36"/>
  <c r="T43" i="38"/>
  <c r="T43" i="36"/>
  <c r="T40" i="38"/>
  <c r="T40" i="36"/>
  <c r="P50" i="25" l="1"/>
  <c r="R50" i="25" s="1"/>
  <c r="P48" i="25"/>
  <c r="R48" i="25" s="1"/>
  <c r="P45" i="25"/>
  <c r="P41" i="25"/>
  <c r="P39" i="25"/>
  <c r="P37" i="25"/>
  <c r="R37" i="25" s="1"/>
  <c r="P35" i="25"/>
  <c r="P30" i="25"/>
  <c r="P28" i="25"/>
  <c r="P26" i="25"/>
  <c r="R26" i="25" s="1"/>
  <c r="P25" i="25"/>
  <c r="P22" i="25"/>
  <c r="P10" i="25"/>
  <c r="P8" i="25"/>
  <c r="R8" i="25" s="1"/>
  <c r="AJ39" i="25"/>
  <c r="AP8" i="25"/>
  <c r="R10" i="25" l="1"/>
  <c r="R25" i="25"/>
  <c r="R28" i="25"/>
  <c r="R35" i="25"/>
  <c r="R39" i="25"/>
  <c r="R45" i="25"/>
  <c r="R22" i="25"/>
  <c r="R30" i="25"/>
  <c r="R41" i="25"/>
  <c r="P11" i="25"/>
  <c r="R11" i="25" s="1"/>
  <c r="P20" i="25"/>
  <c r="R20" i="25" s="1"/>
  <c r="P34" i="25"/>
  <c r="R34" i="25" s="1"/>
  <c r="P42" i="25"/>
  <c r="R42" i="25" s="1"/>
  <c r="P47" i="25"/>
  <c r="R47" i="25" s="1"/>
  <c r="P12" i="25"/>
  <c r="R12" i="25" s="1"/>
  <c r="P17" i="25"/>
  <c r="R17" i="25" s="1"/>
  <c r="P21" i="25"/>
  <c r="R21" i="25" s="1"/>
  <c r="P29" i="25"/>
  <c r="R29" i="25" s="1"/>
  <c r="P36" i="25"/>
  <c r="R36" i="25" s="1"/>
  <c r="P43" i="25"/>
  <c r="R43" i="25" s="1"/>
  <c r="P49" i="25"/>
  <c r="R49" i="25" s="1"/>
  <c r="P18" i="25"/>
  <c r="R18" i="25" s="1"/>
  <c r="P23" i="25"/>
  <c r="R23" i="25" s="1"/>
  <c r="P38" i="25"/>
  <c r="R38" i="25" s="1"/>
  <c r="P44" i="25"/>
  <c r="R44" i="25" s="1"/>
  <c r="P14" i="25"/>
  <c r="P19" i="25"/>
  <c r="R19" i="25" s="1"/>
  <c r="P40" i="25"/>
  <c r="R40" i="25" s="1"/>
  <c r="AJ23" i="25"/>
  <c r="AJ33" i="25"/>
  <c r="AJ11" i="25"/>
  <c r="P9" i="25"/>
  <c r="AJ9" i="25"/>
  <c r="P24" i="25"/>
  <c r="R24" i="25" s="1"/>
  <c r="AJ46" i="25"/>
  <c r="P46" i="25"/>
  <c r="R46" i="25" s="1"/>
  <c r="P16" i="25"/>
  <c r="R16" i="25" s="1"/>
  <c r="AJ29" i="25"/>
  <c r="AJ38" i="25"/>
  <c r="P13" i="25"/>
  <c r="R13" i="25" s="1"/>
  <c r="P27" i="25"/>
  <c r="R27" i="25" s="1"/>
  <c r="P31" i="25"/>
  <c r="P32" i="25" s="1"/>
  <c r="AJ19" i="25"/>
  <c r="AJ21" i="25"/>
  <c r="AJ40" i="25"/>
  <c r="R14" i="25" l="1"/>
  <c r="R15" i="25" s="1"/>
  <c r="P15" i="25"/>
  <c r="R9" i="25"/>
  <c r="AP9" i="25" s="1"/>
  <c r="R31" i="25"/>
  <c r="P33" i="25"/>
  <c r="R33" i="25" l="1"/>
  <c r="R32" i="25"/>
  <c r="B50" i="38"/>
  <c r="B49" i="38"/>
  <c r="B48" i="38"/>
  <c r="B47" i="38"/>
  <c r="B45" i="38"/>
  <c r="B44" i="38"/>
  <c r="B43" i="38"/>
  <c r="B42" i="38"/>
  <c r="B41" i="38"/>
  <c r="B39" i="38"/>
  <c r="B37" i="38"/>
  <c r="B36" i="38"/>
  <c r="B35" i="38"/>
  <c r="B34" i="38"/>
  <c r="B31" i="38"/>
  <c r="B30" i="38"/>
  <c r="B28" i="38"/>
  <c r="B27" i="38"/>
  <c r="B26" i="38"/>
  <c r="B25" i="38"/>
  <c r="B24" i="38"/>
  <c r="B22" i="38"/>
  <c r="B20" i="38"/>
  <c r="B18" i="38"/>
  <c r="B17" i="38"/>
  <c r="B16" i="38"/>
  <c r="B14" i="38"/>
  <c r="B13" i="38"/>
  <c r="B12" i="38"/>
  <c r="B10" i="38"/>
  <c r="R48" i="38"/>
  <c r="P48" i="38"/>
  <c r="N48" i="38"/>
  <c r="L48" i="38"/>
  <c r="R45" i="38"/>
  <c r="P45" i="38"/>
  <c r="N45" i="38"/>
  <c r="L45" i="38"/>
  <c r="R41" i="38"/>
  <c r="P41" i="38"/>
  <c r="N41" i="38"/>
  <c r="L41" i="38"/>
  <c r="R39" i="38"/>
  <c r="P39" i="38"/>
  <c r="N39" i="38"/>
  <c r="L39" i="38"/>
  <c r="R37" i="38"/>
  <c r="P37" i="38"/>
  <c r="N37" i="38"/>
  <c r="L37" i="38"/>
  <c r="R35" i="38"/>
  <c r="P35" i="38"/>
  <c r="N35" i="38"/>
  <c r="L35" i="38"/>
  <c r="R30" i="38"/>
  <c r="P30" i="38"/>
  <c r="N30" i="38"/>
  <c r="L30" i="38"/>
  <c r="R28" i="38"/>
  <c r="P28" i="38"/>
  <c r="N28" i="38"/>
  <c r="L28" i="38"/>
  <c r="R26" i="38"/>
  <c r="P26" i="38"/>
  <c r="N26" i="38"/>
  <c r="L26" i="38"/>
  <c r="R25" i="38"/>
  <c r="P25" i="38"/>
  <c r="N25" i="38"/>
  <c r="L25" i="38"/>
  <c r="R22" i="38"/>
  <c r="P22" i="38"/>
  <c r="N22" i="38"/>
  <c r="L22" i="38"/>
  <c r="R10" i="38"/>
  <c r="P10" i="38"/>
  <c r="N10" i="38"/>
  <c r="L10" i="38"/>
  <c r="AP8" i="38"/>
  <c r="P8" i="38"/>
  <c r="R8" i="38" s="1"/>
  <c r="T50" i="37"/>
  <c r="T49" i="37"/>
  <c r="T47" i="37"/>
  <c r="T46" i="37"/>
  <c r="T44" i="37"/>
  <c r="T43" i="37"/>
  <c r="T42" i="37"/>
  <c r="T40" i="37"/>
  <c r="T38" i="37"/>
  <c r="T36" i="37"/>
  <c r="T34" i="37"/>
  <c r="T33" i="37"/>
  <c r="T31" i="37"/>
  <c r="T32" i="37" s="1"/>
  <c r="T29" i="37"/>
  <c r="T27" i="37"/>
  <c r="T24" i="37"/>
  <c r="T23" i="37"/>
  <c r="T21" i="37"/>
  <c r="T20" i="37"/>
  <c r="T19" i="37"/>
  <c r="T18" i="37"/>
  <c r="T17" i="37"/>
  <c r="T16" i="37"/>
  <c r="T14" i="37"/>
  <c r="T15" i="37" s="1"/>
  <c r="T13" i="37"/>
  <c r="T12" i="37"/>
  <c r="T11" i="37"/>
  <c r="T9" i="37"/>
  <c r="AI8" i="38" l="1"/>
  <c r="P17" i="37"/>
  <c r="P29" i="37"/>
  <c r="P43" i="37"/>
  <c r="P13" i="37"/>
  <c r="P23" i="37"/>
  <c r="P38" i="37"/>
  <c r="P50" i="37"/>
  <c r="P9" i="37"/>
  <c r="P14" i="37"/>
  <c r="P15" i="37" s="1"/>
  <c r="P19" i="37"/>
  <c r="P24" i="37"/>
  <c r="P40" i="37"/>
  <c r="P46" i="37"/>
  <c r="P12" i="37"/>
  <c r="P21" i="37"/>
  <c r="P36" i="37"/>
  <c r="P49" i="37"/>
  <c r="P18" i="37"/>
  <c r="P31" i="37"/>
  <c r="P32" i="37" s="1"/>
  <c r="P44" i="37"/>
  <c r="P11" i="37"/>
  <c r="P16" i="37"/>
  <c r="P20" i="37"/>
  <c r="P27" i="37"/>
  <c r="P34" i="37"/>
  <c r="P42" i="37"/>
  <c r="P47" i="37"/>
  <c r="AJ8" i="38"/>
  <c r="AP35" i="38"/>
  <c r="AP37" i="38"/>
  <c r="AP41" i="38"/>
  <c r="AP45" i="38"/>
  <c r="AP48" i="38"/>
  <c r="AP10" i="38"/>
  <c r="AP25" i="38"/>
  <c r="AP26" i="38"/>
  <c r="AP30" i="38"/>
  <c r="AP28" i="38"/>
  <c r="AP39" i="38"/>
  <c r="AP22" i="38"/>
  <c r="B50" i="37" l="1"/>
  <c r="B49" i="37"/>
  <c r="R48" i="37"/>
  <c r="B48" i="37"/>
  <c r="B47" i="37"/>
  <c r="R45" i="37"/>
  <c r="B45" i="37"/>
  <c r="B44" i="37"/>
  <c r="B43" i="37"/>
  <c r="B42" i="37"/>
  <c r="R41" i="37"/>
  <c r="B41" i="37"/>
  <c r="R39" i="37"/>
  <c r="B39" i="37"/>
  <c r="R37" i="37"/>
  <c r="B37" i="37"/>
  <c r="B36" i="37"/>
  <c r="R35" i="37"/>
  <c r="B35" i="37"/>
  <c r="B34" i="37"/>
  <c r="AJ33" i="37"/>
  <c r="B31" i="37"/>
  <c r="R30" i="37"/>
  <c r="B30" i="37"/>
  <c r="R28" i="37"/>
  <c r="B28" i="37"/>
  <c r="B27" i="37"/>
  <c r="R26" i="37"/>
  <c r="B26" i="37"/>
  <c r="R25" i="37"/>
  <c r="B25" i="37"/>
  <c r="B24" i="37"/>
  <c r="R22" i="37"/>
  <c r="B22" i="37"/>
  <c r="B20" i="37"/>
  <c r="B18" i="37"/>
  <c r="B17" i="37"/>
  <c r="B16" i="37"/>
  <c r="B14" i="37"/>
  <c r="B13" i="37"/>
  <c r="B12" i="37"/>
  <c r="R10" i="37"/>
  <c r="B10" i="37"/>
  <c r="AP8" i="37"/>
  <c r="R8" i="37"/>
  <c r="B8" i="37"/>
  <c r="B50" i="36"/>
  <c r="B49" i="36"/>
  <c r="R48" i="36"/>
  <c r="P48" i="36"/>
  <c r="N48" i="36"/>
  <c r="L48" i="36"/>
  <c r="B48" i="36"/>
  <c r="B47" i="36"/>
  <c r="R45" i="36"/>
  <c r="P45" i="36"/>
  <c r="N45" i="36"/>
  <c r="L45" i="36"/>
  <c r="B45" i="36"/>
  <c r="B44" i="36"/>
  <c r="B43" i="36"/>
  <c r="B42" i="36"/>
  <c r="R41" i="36"/>
  <c r="P41" i="36"/>
  <c r="N41" i="36"/>
  <c r="L41" i="36"/>
  <c r="B41" i="36"/>
  <c r="R39" i="36"/>
  <c r="P39" i="36"/>
  <c r="N39" i="36"/>
  <c r="L39" i="36"/>
  <c r="B39" i="36"/>
  <c r="R37" i="36"/>
  <c r="P37" i="36"/>
  <c r="N37" i="36"/>
  <c r="L37" i="36"/>
  <c r="B37" i="36"/>
  <c r="B36" i="36"/>
  <c r="R35" i="36"/>
  <c r="P35" i="36"/>
  <c r="N35" i="36"/>
  <c r="L35" i="36"/>
  <c r="B35" i="36"/>
  <c r="B34" i="36"/>
  <c r="B31" i="36"/>
  <c r="R30" i="36"/>
  <c r="P30" i="36"/>
  <c r="N30" i="36"/>
  <c r="L30" i="36"/>
  <c r="B30" i="36"/>
  <c r="R28" i="36"/>
  <c r="P28" i="36"/>
  <c r="N28" i="36"/>
  <c r="L28" i="36"/>
  <c r="B28" i="36"/>
  <c r="B27" i="36"/>
  <c r="R26" i="36"/>
  <c r="P26" i="36"/>
  <c r="N26" i="36"/>
  <c r="L26" i="36"/>
  <c r="B26" i="36"/>
  <c r="R25" i="36"/>
  <c r="P25" i="36"/>
  <c r="N25" i="36"/>
  <c r="L25" i="36"/>
  <c r="B25" i="36"/>
  <c r="B24" i="36"/>
  <c r="R22" i="36"/>
  <c r="P22" i="36"/>
  <c r="N22" i="36"/>
  <c r="L22" i="36"/>
  <c r="B22" i="36"/>
  <c r="B20" i="36"/>
  <c r="B18" i="36"/>
  <c r="B17" i="36"/>
  <c r="B16" i="36"/>
  <c r="B14" i="36"/>
  <c r="B13" i="36"/>
  <c r="B12" i="36"/>
  <c r="R10" i="36"/>
  <c r="P10" i="36"/>
  <c r="N10" i="36"/>
  <c r="L10" i="36"/>
  <c r="B10" i="36"/>
  <c r="AR8" i="36"/>
  <c r="P8" i="36"/>
  <c r="R8" i="36" s="1"/>
  <c r="B8" i="36"/>
  <c r="P22" i="28"/>
  <c r="R22" i="28" l="1"/>
  <c r="AP10" i="37"/>
  <c r="AJ45" i="37"/>
  <c r="AJ10" i="37"/>
  <c r="AJ14" i="37"/>
  <c r="AJ18" i="37"/>
  <c r="AJ27" i="37"/>
  <c r="AJ35" i="37"/>
  <c r="AJ39" i="37"/>
  <c r="AJ43" i="37"/>
  <c r="AJ49" i="37"/>
  <c r="AJ26" i="37"/>
  <c r="AJ34" i="37"/>
  <c r="AJ42" i="37"/>
  <c r="AJ8" i="37"/>
  <c r="AI8" i="37"/>
  <c r="AJ12" i="37"/>
  <c r="AJ16" i="37"/>
  <c r="AJ22" i="37"/>
  <c r="AJ25" i="37"/>
  <c r="AJ28" i="37"/>
  <c r="AJ31" i="37"/>
  <c r="AJ44" i="37"/>
  <c r="AJ24" i="37"/>
  <c r="AJ30" i="37"/>
  <c r="AJ13" i="37"/>
  <c r="AJ17" i="37"/>
  <c r="AJ20" i="37"/>
  <c r="AJ37" i="37"/>
  <c r="AJ41" i="37"/>
  <c r="AJ48" i="37"/>
  <c r="AJ50" i="37"/>
  <c r="AP39" i="37"/>
  <c r="AP48" i="37"/>
  <c r="AP26" i="37"/>
  <c r="AP45" i="37"/>
  <c r="AP22" i="37"/>
  <c r="AP25" i="37"/>
  <c r="AP28" i="37"/>
  <c r="AP41" i="37"/>
  <c r="AJ46" i="37"/>
  <c r="P23" i="28"/>
  <c r="R23" i="28" s="1"/>
  <c r="R17" i="37"/>
  <c r="AP17" i="37" s="1"/>
  <c r="R49" i="37"/>
  <c r="AP49" i="37" s="1"/>
  <c r="P46" i="28"/>
  <c r="R46" i="28" s="1"/>
  <c r="R12" i="37"/>
  <c r="R19" i="37"/>
  <c r="AP19" i="37" s="1"/>
  <c r="AJ19" i="37"/>
  <c r="AP35" i="37"/>
  <c r="AP37" i="37"/>
  <c r="R47" i="37"/>
  <c r="AP47" i="37" s="1"/>
  <c r="AP30" i="37"/>
  <c r="P29" i="28"/>
  <c r="R29" i="28" s="1"/>
  <c r="P38" i="28"/>
  <c r="R38" i="28" s="1"/>
  <c r="AJ47" i="37"/>
  <c r="AJ9" i="37"/>
  <c r="R50" i="37"/>
  <c r="R13" i="37"/>
  <c r="AP13" i="37" s="1"/>
  <c r="R18" i="37"/>
  <c r="AP18" i="37" s="1"/>
  <c r="R21" i="37"/>
  <c r="AP21" i="37" s="1"/>
  <c r="AJ21" i="37"/>
  <c r="R29" i="37"/>
  <c r="AP29" i="37" s="1"/>
  <c r="R44" i="37"/>
  <c r="AP44" i="37" s="1"/>
  <c r="AJ11" i="37"/>
  <c r="R11" i="37"/>
  <c r="R20" i="37"/>
  <c r="AP20" i="37" s="1"/>
  <c r="R38" i="37"/>
  <c r="AP38" i="37" s="1"/>
  <c r="AJ40" i="37"/>
  <c r="R40" i="37"/>
  <c r="AJ23" i="37"/>
  <c r="R24" i="37"/>
  <c r="AP24" i="37" s="1"/>
  <c r="R46" i="37"/>
  <c r="AP46" i="37" s="1"/>
  <c r="AJ29" i="37"/>
  <c r="AJ36" i="37"/>
  <c r="AJ38" i="37"/>
  <c r="R43" i="37" l="1"/>
  <c r="AP43" i="37" s="1"/>
  <c r="AP12" i="37"/>
  <c r="P33" i="37"/>
  <c r="R31" i="37"/>
  <c r="R34" i="37"/>
  <c r="AP34" i="37" s="1"/>
  <c r="R14" i="37"/>
  <c r="AP50" i="37"/>
  <c r="R23" i="37"/>
  <c r="AP23" i="37" s="1"/>
  <c r="R9" i="37"/>
  <c r="AP9" i="37" s="1"/>
  <c r="R42" i="37"/>
  <c r="AP42" i="37" s="1"/>
  <c r="R36" i="37"/>
  <c r="AP36" i="37" s="1"/>
  <c r="R27" i="37"/>
  <c r="AP27" i="37" s="1"/>
  <c r="AP40" i="37"/>
  <c r="AP11" i="37"/>
  <c r="R16" i="37"/>
  <c r="AP16" i="37" s="1"/>
  <c r="AJ19" i="28"/>
  <c r="AJ21" i="28"/>
  <c r="AJ23" i="28"/>
  <c r="AJ29" i="28"/>
  <c r="AJ33" i="28"/>
  <c r="AJ38" i="28"/>
  <c r="AJ40" i="28"/>
  <c r="AJ46" i="28"/>
  <c r="R33" i="37" l="1"/>
  <c r="R32" i="37"/>
  <c r="AP14" i="37"/>
  <c r="R15" i="37"/>
  <c r="AP33" i="37"/>
  <c r="AP31" i="37"/>
  <c r="L10" i="14"/>
  <c r="R10" i="14" s="1"/>
  <c r="F9" i="14"/>
  <c r="AJ53" i="8"/>
  <c r="AI53" i="8"/>
  <c r="AG53" i="8"/>
  <c r="T52" i="8"/>
  <c r="J51" i="30" s="1"/>
  <c r="T51" i="8"/>
  <c r="T50" i="8"/>
  <c r="J49" i="30" s="1"/>
  <c r="AC49" i="8"/>
  <c r="J48" i="30"/>
  <c r="N48" i="8"/>
  <c r="AC46" i="8"/>
  <c r="X46" i="8"/>
  <c r="T45" i="8"/>
  <c r="J37" i="11" s="1"/>
  <c r="AC44" i="8"/>
  <c r="J43" i="30"/>
  <c r="N43" i="8"/>
  <c r="AC42" i="8"/>
  <c r="E4" i="20"/>
  <c r="T40" i="8"/>
  <c r="J33" i="11" s="1"/>
  <c r="F39" i="8"/>
  <c r="H39" i="8" s="1"/>
  <c r="AC38" i="8"/>
  <c r="X38" i="8"/>
  <c r="AC36" i="8"/>
  <c r="X36" i="8"/>
  <c r="T35" i="8"/>
  <c r="N34" i="8"/>
  <c r="T33" i="8"/>
  <c r="T32" i="8"/>
  <c r="P32" i="8" s="1"/>
  <c r="R32" i="8" s="1"/>
  <c r="H29" i="30" s="1"/>
  <c r="AC31" i="8"/>
  <c r="J28" i="30"/>
  <c r="T30" i="8"/>
  <c r="X30" i="8" s="1"/>
  <c r="N24" i="11" s="1"/>
  <c r="T29" i="8"/>
  <c r="T28" i="8"/>
  <c r="P28" i="8" s="1"/>
  <c r="F26" i="30" s="1"/>
  <c r="AC27" i="8"/>
  <c r="X27" i="8"/>
  <c r="N25" i="30" s="1"/>
  <c r="T25" i="8"/>
  <c r="J23" i="30" s="1"/>
  <c r="AC24" i="8"/>
  <c r="AC23" i="8"/>
  <c r="J21" i="30"/>
  <c r="T22" i="8"/>
  <c r="AC20" i="8"/>
  <c r="P20" i="8"/>
  <c r="R20" i="8" s="1"/>
  <c r="H19" i="30" s="1"/>
  <c r="T19" i="8"/>
  <c r="N18" i="8"/>
  <c r="AC16" i="8"/>
  <c r="J15" i="11"/>
  <c r="AC15" i="8"/>
  <c r="X15" i="8"/>
  <c r="N16" i="30" s="1"/>
  <c r="T14" i="8"/>
  <c r="AC13" i="8"/>
  <c r="T12" i="8"/>
  <c r="AC11" i="8"/>
  <c r="J12" i="30"/>
  <c r="AC10" i="8"/>
  <c r="X10" i="8"/>
  <c r="N11" i="30" s="1"/>
  <c r="T9" i="8"/>
  <c r="J10" i="30" s="1"/>
  <c r="T8" i="8"/>
  <c r="J8" i="11" s="1"/>
  <c r="AM51" i="35"/>
  <c r="AL51" i="35"/>
  <c r="B50" i="35"/>
  <c r="B49" i="35"/>
  <c r="P48" i="35"/>
  <c r="R48" i="35" s="1"/>
  <c r="B48" i="35"/>
  <c r="B47" i="35"/>
  <c r="P45" i="35"/>
  <c r="B45" i="35"/>
  <c r="B44" i="35"/>
  <c r="B43" i="35"/>
  <c r="B42" i="35"/>
  <c r="P41" i="35"/>
  <c r="R41" i="35" s="1"/>
  <c r="B41" i="35"/>
  <c r="P39" i="35"/>
  <c r="R39" i="35" s="1"/>
  <c r="B39" i="35"/>
  <c r="P37" i="35"/>
  <c r="B37" i="35"/>
  <c r="B36" i="35"/>
  <c r="P35" i="35"/>
  <c r="R35" i="35" s="1"/>
  <c r="B35" i="35"/>
  <c r="B34" i="35"/>
  <c r="B31" i="35"/>
  <c r="P30" i="35"/>
  <c r="R30" i="35" s="1"/>
  <c r="B30" i="35"/>
  <c r="P28" i="35"/>
  <c r="R28" i="35" s="1"/>
  <c r="B28" i="35"/>
  <c r="B27" i="35"/>
  <c r="P26" i="35"/>
  <c r="B26" i="35"/>
  <c r="P25" i="35"/>
  <c r="R25" i="35" s="1"/>
  <c r="B25" i="35"/>
  <c r="B24" i="35"/>
  <c r="P22" i="35"/>
  <c r="B22" i="35"/>
  <c r="B20" i="35"/>
  <c r="B18" i="35"/>
  <c r="B17" i="35"/>
  <c r="B16" i="35"/>
  <c r="B14" i="35"/>
  <c r="B13" i="35"/>
  <c r="B12" i="35"/>
  <c r="P10" i="35"/>
  <c r="R10" i="35" s="1"/>
  <c r="B10" i="35"/>
  <c r="R8" i="35"/>
  <c r="P8" i="35"/>
  <c r="N8" i="35"/>
  <c r="L8" i="35"/>
  <c r="B8" i="35"/>
  <c r="AM51" i="34"/>
  <c r="AL51" i="34"/>
  <c r="B50" i="34"/>
  <c r="P49" i="34"/>
  <c r="R49" i="34" s="1"/>
  <c r="B49" i="34"/>
  <c r="P48" i="34"/>
  <c r="B48" i="34"/>
  <c r="B47" i="34"/>
  <c r="P45" i="34"/>
  <c r="B45" i="34"/>
  <c r="B44" i="34"/>
  <c r="P43" i="34"/>
  <c r="R43" i="34" s="1"/>
  <c r="B43" i="34"/>
  <c r="B42" i="34"/>
  <c r="P41" i="34"/>
  <c r="R41" i="34" s="1"/>
  <c r="B41" i="34"/>
  <c r="P39" i="34"/>
  <c r="R39" i="34" s="1"/>
  <c r="B39" i="34"/>
  <c r="P37" i="34"/>
  <c r="R37" i="34" s="1"/>
  <c r="B37" i="34"/>
  <c r="B36" i="34"/>
  <c r="AF35" i="34"/>
  <c r="P35" i="34"/>
  <c r="R35" i="34" s="1"/>
  <c r="B35" i="34"/>
  <c r="B34" i="34"/>
  <c r="B31" i="34"/>
  <c r="B30" i="34"/>
  <c r="P28" i="34"/>
  <c r="R28" i="34" s="1"/>
  <c r="B28" i="34"/>
  <c r="B27" i="34"/>
  <c r="P26" i="34"/>
  <c r="R26" i="34" s="1"/>
  <c r="B26" i="34"/>
  <c r="P25" i="34"/>
  <c r="R25" i="34" s="1"/>
  <c r="B25" i="34"/>
  <c r="B24" i="34"/>
  <c r="P22" i="34"/>
  <c r="B22" i="34"/>
  <c r="B20" i="34"/>
  <c r="B18" i="34"/>
  <c r="B17" i="34"/>
  <c r="B16" i="34"/>
  <c r="B14" i="34"/>
  <c r="B13" i="34"/>
  <c r="B12" i="34"/>
  <c r="P10" i="34"/>
  <c r="R10" i="34" s="1"/>
  <c r="B10" i="34"/>
  <c r="AF10" i="34" s="1"/>
  <c r="P8" i="34"/>
  <c r="B8" i="34"/>
  <c r="B50" i="31"/>
  <c r="B49" i="31"/>
  <c r="P48" i="31"/>
  <c r="R48" i="31" s="1"/>
  <c r="B48" i="31"/>
  <c r="AF48" i="31" s="1"/>
  <c r="B47" i="31"/>
  <c r="P45" i="31"/>
  <c r="R45" i="31" s="1"/>
  <c r="B45" i="31"/>
  <c r="B44" i="31"/>
  <c r="B43" i="31"/>
  <c r="B42" i="31"/>
  <c r="P41" i="31"/>
  <c r="R41" i="31" s="1"/>
  <c r="B41" i="31"/>
  <c r="P39" i="31"/>
  <c r="R39" i="31" s="1"/>
  <c r="B39" i="31"/>
  <c r="P37" i="31"/>
  <c r="R37" i="31" s="1"/>
  <c r="B37" i="31"/>
  <c r="B36" i="31"/>
  <c r="P35" i="31"/>
  <c r="R35" i="31" s="1"/>
  <c r="B35" i="31"/>
  <c r="B34" i="31"/>
  <c r="B31" i="31"/>
  <c r="P30" i="31"/>
  <c r="R30" i="31" s="1"/>
  <c r="B30" i="31"/>
  <c r="AF30" i="31" s="1"/>
  <c r="P28" i="31"/>
  <c r="B28" i="31"/>
  <c r="B27" i="31"/>
  <c r="P26" i="31"/>
  <c r="R26" i="31" s="1"/>
  <c r="B26" i="31"/>
  <c r="P25" i="31"/>
  <c r="B25" i="31"/>
  <c r="B24" i="31"/>
  <c r="P22" i="31"/>
  <c r="R22" i="31" s="1"/>
  <c r="B22" i="31"/>
  <c r="B20" i="31"/>
  <c r="B18" i="31"/>
  <c r="B17" i="31"/>
  <c r="B16" i="31"/>
  <c r="B14" i="31"/>
  <c r="B13" i="31"/>
  <c r="B12" i="31"/>
  <c r="P10" i="31"/>
  <c r="B10" i="31"/>
  <c r="AF10" i="31" s="1"/>
  <c r="R8" i="31"/>
  <c r="P8" i="31"/>
  <c r="N8" i="31"/>
  <c r="L8" i="31"/>
  <c r="B8" i="31"/>
  <c r="B51" i="30"/>
  <c r="B50" i="30"/>
  <c r="B49" i="30"/>
  <c r="B48" i="30"/>
  <c r="B46" i="30"/>
  <c r="B45" i="30"/>
  <c r="B44" i="30"/>
  <c r="B43" i="30"/>
  <c r="B42" i="30"/>
  <c r="B41" i="30"/>
  <c r="B40" i="30"/>
  <c r="B38" i="30"/>
  <c r="B37" i="30"/>
  <c r="B36" i="30"/>
  <c r="B35" i="30"/>
  <c r="B32" i="30"/>
  <c r="B31" i="30"/>
  <c r="B29" i="30"/>
  <c r="B28" i="30"/>
  <c r="B27" i="30"/>
  <c r="B26" i="30"/>
  <c r="B25" i="30"/>
  <c r="B23" i="30"/>
  <c r="B21" i="30"/>
  <c r="F19" i="30"/>
  <c r="B19" i="30"/>
  <c r="B18" i="30"/>
  <c r="B16" i="30"/>
  <c r="B14" i="30"/>
  <c r="B13" i="30"/>
  <c r="B12" i="30"/>
  <c r="B10" i="30"/>
  <c r="J8" i="30"/>
  <c r="J9" i="30" s="1"/>
  <c r="B8" i="30"/>
  <c r="P50" i="28"/>
  <c r="B50" i="28"/>
  <c r="P49" i="28"/>
  <c r="B49" i="28"/>
  <c r="P48" i="28"/>
  <c r="B48" i="28"/>
  <c r="P47" i="28"/>
  <c r="B47" i="28"/>
  <c r="P45" i="28"/>
  <c r="B45" i="28"/>
  <c r="P44" i="28"/>
  <c r="B44" i="28"/>
  <c r="P43" i="28"/>
  <c r="B43" i="28"/>
  <c r="P42" i="28"/>
  <c r="B42" i="28"/>
  <c r="P41" i="28"/>
  <c r="B41" i="28"/>
  <c r="P40" i="28"/>
  <c r="P39" i="28"/>
  <c r="R39" i="28" s="1"/>
  <c r="B39" i="28"/>
  <c r="P37" i="28"/>
  <c r="R37" i="28" s="1"/>
  <c r="B37" i="28"/>
  <c r="P36" i="28"/>
  <c r="B36" i="28"/>
  <c r="P35" i="28"/>
  <c r="B35" i="28"/>
  <c r="P34" i="28"/>
  <c r="R34" i="28" s="1"/>
  <c r="B34" i="28"/>
  <c r="P31" i="28"/>
  <c r="P32" i="28" s="1"/>
  <c r="B31" i="28"/>
  <c r="P30" i="28"/>
  <c r="B30" i="28"/>
  <c r="P28" i="28"/>
  <c r="R28" i="28" s="1"/>
  <c r="B28" i="28"/>
  <c r="P27" i="28"/>
  <c r="R27" i="28" s="1"/>
  <c r="B27" i="28"/>
  <c r="P26" i="28"/>
  <c r="R26" i="28" s="1"/>
  <c r="B26" i="28"/>
  <c r="P25" i="28"/>
  <c r="R25" i="28" s="1"/>
  <c r="B25" i="28"/>
  <c r="P24" i="28"/>
  <c r="B24" i="28"/>
  <c r="B22" i="28"/>
  <c r="P21" i="28"/>
  <c r="P20" i="28"/>
  <c r="B20" i="28"/>
  <c r="P19" i="28"/>
  <c r="P18" i="28"/>
  <c r="R18" i="28" s="1"/>
  <c r="B18" i="28"/>
  <c r="P17" i="28"/>
  <c r="B17" i="28"/>
  <c r="P16" i="28"/>
  <c r="B16" i="28"/>
  <c r="P14" i="28"/>
  <c r="P15" i="28" s="1"/>
  <c r="B14" i="28"/>
  <c r="P13" i="28"/>
  <c r="R13" i="28" s="1"/>
  <c r="B13" i="28"/>
  <c r="P12" i="28"/>
  <c r="B12" i="28"/>
  <c r="AJ11" i="28"/>
  <c r="P11" i="28"/>
  <c r="P10" i="28"/>
  <c r="B10" i="28"/>
  <c r="AJ9" i="28"/>
  <c r="AP8" i="28"/>
  <c r="P8" i="28"/>
  <c r="R8" i="28" s="1"/>
  <c r="B8" i="28"/>
  <c r="N43" i="27"/>
  <c r="H43" i="27"/>
  <c r="F43" i="27"/>
  <c r="L43" i="27" s="1"/>
  <c r="B43" i="27"/>
  <c r="N42" i="27"/>
  <c r="F42" i="27"/>
  <c r="B42" i="27"/>
  <c r="N41" i="27"/>
  <c r="L41" i="27"/>
  <c r="H41" i="27"/>
  <c r="F41" i="27"/>
  <c r="B41" i="27"/>
  <c r="N40" i="27"/>
  <c r="L40" i="27"/>
  <c r="F40" i="27"/>
  <c r="H40" i="27" s="1"/>
  <c r="B40" i="27"/>
  <c r="N39" i="27"/>
  <c r="H39" i="27"/>
  <c r="F39" i="27"/>
  <c r="L39" i="27" s="1"/>
  <c r="B39" i="27"/>
  <c r="N38" i="27"/>
  <c r="L38" i="27"/>
  <c r="H38" i="27"/>
  <c r="F38" i="27"/>
  <c r="B38" i="27"/>
  <c r="N37" i="27"/>
  <c r="L37" i="27"/>
  <c r="H37" i="27"/>
  <c r="F37" i="27"/>
  <c r="B37" i="27"/>
  <c r="N36" i="27"/>
  <c r="L36" i="27"/>
  <c r="F36" i="27"/>
  <c r="H36" i="27" s="1"/>
  <c r="B36" i="27"/>
  <c r="N35" i="27"/>
  <c r="H35" i="27"/>
  <c r="F35" i="27"/>
  <c r="L35" i="27" s="1"/>
  <c r="B35" i="27"/>
  <c r="N34" i="27"/>
  <c r="F34" i="27"/>
  <c r="N33" i="27"/>
  <c r="L33" i="27"/>
  <c r="F33" i="27"/>
  <c r="H33" i="27" s="1"/>
  <c r="N32" i="27"/>
  <c r="F32" i="27"/>
  <c r="B32" i="27"/>
  <c r="N31" i="27"/>
  <c r="L31" i="27"/>
  <c r="H31" i="27"/>
  <c r="F31" i="27"/>
  <c r="B31" i="27"/>
  <c r="N30" i="27"/>
  <c r="L30" i="27"/>
  <c r="F30" i="27"/>
  <c r="H30" i="27" s="1"/>
  <c r="B30" i="27"/>
  <c r="N29" i="27"/>
  <c r="H29" i="27"/>
  <c r="F29" i="27"/>
  <c r="L29" i="27" s="1"/>
  <c r="B29" i="27"/>
  <c r="N28" i="27"/>
  <c r="F28" i="27"/>
  <c r="B28" i="27"/>
  <c r="N27" i="27"/>
  <c r="L27" i="27"/>
  <c r="H27" i="27"/>
  <c r="F27" i="27"/>
  <c r="B27" i="27"/>
  <c r="N26" i="27"/>
  <c r="L26" i="27"/>
  <c r="F26" i="27"/>
  <c r="H26" i="27" s="1"/>
  <c r="B26" i="27"/>
  <c r="N25" i="27"/>
  <c r="H25" i="27"/>
  <c r="F25" i="27"/>
  <c r="L25" i="27" s="1"/>
  <c r="B25" i="27"/>
  <c r="N24" i="27"/>
  <c r="L24" i="27"/>
  <c r="F24" i="27"/>
  <c r="H24" i="27" s="1"/>
  <c r="B24" i="27"/>
  <c r="N23" i="27"/>
  <c r="L23" i="27"/>
  <c r="H23" i="27"/>
  <c r="F23" i="27"/>
  <c r="B23" i="27"/>
  <c r="N22" i="27"/>
  <c r="F22" i="27"/>
  <c r="H22" i="27" s="1"/>
  <c r="B22" i="27"/>
  <c r="N21" i="27"/>
  <c r="F21" i="27"/>
  <c r="L21" i="27" s="1"/>
  <c r="B21" i="27"/>
  <c r="N20" i="27"/>
  <c r="L20" i="27"/>
  <c r="H20" i="27"/>
  <c r="F20" i="27"/>
  <c r="N19" i="27"/>
  <c r="L19" i="27"/>
  <c r="H19" i="27"/>
  <c r="F19" i="27"/>
  <c r="B19" i="27"/>
  <c r="N18" i="27"/>
  <c r="L18" i="27"/>
  <c r="H18" i="27"/>
  <c r="F18" i="27"/>
  <c r="B18" i="27"/>
  <c r="N17" i="27"/>
  <c r="L17" i="27"/>
  <c r="F17" i="27"/>
  <c r="H17" i="27" s="1"/>
  <c r="B17" i="27"/>
  <c r="N16" i="27"/>
  <c r="H16" i="27"/>
  <c r="F16" i="27"/>
  <c r="L16" i="27" s="1"/>
  <c r="B16" i="27"/>
  <c r="N15" i="27"/>
  <c r="F15" i="27"/>
  <c r="B15" i="27"/>
  <c r="N14" i="27"/>
  <c r="L14" i="27"/>
  <c r="H14" i="27"/>
  <c r="F14" i="27"/>
  <c r="B14" i="27"/>
  <c r="N13" i="27"/>
  <c r="F13" i="27"/>
  <c r="B13" i="27"/>
  <c r="N12" i="27"/>
  <c r="F12" i="27"/>
  <c r="B12" i="27"/>
  <c r="N11" i="27"/>
  <c r="L11" i="27"/>
  <c r="H11" i="27"/>
  <c r="F11" i="27"/>
  <c r="N10" i="27"/>
  <c r="L10" i="27"/>
  <c r="H10" i="27"/>
  <c r="F10" i="27"/>
  <c r="B10" i="27"/>
  <c r="N9" i="27"/>
  <c r="J9" i="27"/>
  <c r="N8" i="27"/>
  <c r="F8" i="27"/>
  <c r="B8" i="27"/>
  <c r="B50" i="26"/>
  <c r="B49" i="26"/>
  <c r="B48" i="26"/>
  <c r="B47" i="26"/>
  <c r="B45" i="26"/>
  <c r="B44" i="26"/>
  <c r="B43" i="26"/>
  <c r="B42" i="26"/>
  <c r="B41" i="26"/>
  <c r="B40" i="26"/>
  <c r="B37" i="26"/>
  <c r="B36" i="26"/>
  <c r="B35" i="26"/>
  <c r="B34" i="26"/>
  <c r="B31" i="26"/>
  <c r="B30" i="26"/>
  <c r="B28" i="26"/>
  <c r="B27" i="26"/>
  <c r="B26" i="26"/>
  <c r="B25" i="26"/>
  <c r="B24" i="26"/>
  <c r="B22" i="26"/>
  <c r="B20" i="26"/>
  <c r="B18" i="26"/>
  <c r="B17" i="26"/>
  <c r="B16" i="26"/>
  <c r="B14" i="26"/>
  <c r="B13" i="26"/>
  <c r="B12" i="26"/>
  <c r="B10" i="26"/>
  <c r="B8" i="26"/>
  <c r="B50" i="25"/>
  <c r="B49" i="25"/>
  <c r="AP48" i="25"/>
  <c r="B48" i="25"/>
  <c r="B47" i="25"/>
  <c r="AP45" i="25"/>
  <c r="B45" i="25"/>
  <c r="B44" i="25"/>
  <c r="B43" i="25"/>
  <c r="B42" i="25"/>
  <c r="AP41" i="25"/>
  <c r="B41" i="25"/>
  <c r="AP39" i="25"/>
  <c r="B37" i="25"/>
  <c r="B36" i="25"/>
  <c r="AP35" i="25"/>
  <c r="B35" i="25"/>
  <c r="B34" i="25"/>
  <c r="B31" i="25"/>
  <c r="AP30" i="25"/>
  <c r="B30" i="25"/>
  <c r="AP29" i="25"/>
  <c r="AP28" i="25"/>
  <c r="B28" i="25"/>
  <c r="B27" i="25"/>
  <c r="AP26" i="25"/>
  <c r="B26" i="25"/>
  <c r="AP25" i="25"/>
  <c r="B25" i="25"/>
  <c r="B24" i="25"/>
  <c r="B22" i="25"/>
  <c r="B20" i="25"/>
  <c r="B18" i="25"/>
  <c r="B17" i="25"/>
  <c r="B16" i="25"/>
  <c r="B14" i="25"/>
  <c r="B13" i="25"/>
  <c r="B12" i="25"/>
  <c r="B10" i="25"/>
  <c r="B8" i="25"/>
  <c r="B50" i="24"/>
  <c r="B49" i="24"/>
  <c r="B48" i="24"/>
  <c r="B47" i="24"/>
  <c r="B45" i="24"/>
  <c r="B44" i="24"/>
  <c r="B43" i="24"/>
  <c r="B42" i="24"/>
  <c r="B41" i="24"/>
  <c r="B37" i="24"/>
  <c r="B36" i="24"/>
  <c r="B35" i="24"/>
  <c r="B34" i="24"/>
  <c r="B31" i="24"/>
  <c r="B30" i="24"/>
  <c r="B28" i="24"/>
  <c r="B27" i="24"/>
  <c r="B26" i="24"/>
  <c r="B25" i="24"/>
  <c r="B24" i="24"/>
  <c r="B22" i="24"/>
  <c r="B20" i="24"/>
  <c r="B18" i="24"/>
  <c r="B17" i="24"/>
  <c r="B16" i="24"/>
  <c r="B14" i="24"/>
  <c r="B13" i="24"/>
  <c r="B12" i="24"/>
  <c r="B10" i="24"/>
  <c r="B8" i="24"/>
  <c r="B42" i="23"/>
  <c r="B41" i="23"/>
  <c r="B40" i="23"/>
  <c r="B39" i="23"/>
  <c r="B38" i="23"/>
  <c r="B37" i="23"/>
  <c r="B36" i="23"/>
  <c r="B35" i="23"/>
  <c r="B34" i="23"/>
  <c r="B32" i="23"/>
  <c r="B31" i="23"/>
  <c r="B30" i="23"/>
  <c r="B29" i="23"/>
  <c r="B28" i="23"/>
  <c r="B27" i="23"/>
  <c r="B26" i="23"/>
  <c r="B25" i="23"/>
  <c r="B24" i="23"/>
  <c r="B23" i="23"/>
  <c r="B22" i="23"/>
  <c r="B21" i="23"/>
  <c r="B20" i="23"/>
  <c r="B18" i="23"/>
  <c r="B17" i="23"/>
  <c r="B16" i="23"/>
  <c r="B15" i="23"/>
  <c r="B14" i="23"/>
  <c r="B13" i="23"/>
  <c r="B12" i="23"/>
  <c r="B11" i="23"/>
  <c r="B9" i="23"/>
  <c r="B8" i="23"/>
  <c r="B43" i="11"/>
  <c r="B42" i="11"/>
  <c r="B41" i="11"/>
  <c r="J40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19" i="11"/>
  <c r="B18" i="11"/>
  <c r="J17" i="11"/>
  <c r="B17" i="11"/>
  <c r="B16" i="11"/>
  <c r="B14" i="11"/>
  <c r="B13" i="11"/>
  <c r="B12" i="11"/>
  <c r="B11" i="11"/>
  <c r="N10" i="11"/>
  <c r="B9" i="11"/>
  <c r="B8" i="11"/>
  <c r="F51" i="7"/>
  <c r="N50" i="7"/>
  <c r="AB48" i="7"/>
  <c r="N46" i="7"/>
  <c r="AB45" i="7"/>
  <c r="F44" i="7"/>
  <c r="AB43" i="7"/>
  <c r="J35" i="10"/>
  <c r="T35" i="23" s="1"/>
  <c r="AB41" i="7"/>
  <c r="AB37" i="7"/>
  <c r="T36" i="7"/>
  <c r="AB35" i="7"/>
  <c r="T34" i="7"/>
  <c r="X34" i="7" s="1"/>
  <c r="N33" i="7"/>
  <c r="T32" i="7"/>
  <c r="F31" i="7"/>
  <c r="AB30" i="7"/>
  <c r="J24" i="10"/>
  <c r="T24" i="23" s="1"/>
  <c r="T29" i="7"/>
  <c r="T27" i="7"/>
  <c r="AB26" i="7"/>
  <c r="J21" i="22"/>
  <c r="F25" i="7"/>
  <c r="T24" i="7"/>
  <c r="AB23" i="7"/>
  <c r="AB22" i="7"/>
  <c r="F21" i="7"/>
  <c r="F20" i="7"/>
  <c r="AB19" i="7"/>
  <c r="P19" i="7"/>
  <c r="N17" i="7"/>
  <c r="T16" i="7"/>
  <c r="AB15" i="7"/>
  <c r="J14" i="17"/>
  <c r="F14" i="7"/>
  <c r="AB13" i="7"/>
  <c r="T12" i="7"/>
  <c r="X12" i="7" s="1"/>
  <c r="AB11" i="7"/>
  <c r="J10" i="17"/>
  <c r="F10" i="7"/>
  <c r="F9" i="7"/>
  <c r="T8" i="7"/>
  <c r="X8" i="7" s="1"/>
  <c r="N8" i="26" s="1"/>
  <c r="N9" i="26" s="1"/>
  <c r="P42" i="22"/>
  <c r="R42" i="22" s="1"/>
  <c r="B42" i="22"/>
  <c r="P41" i="22"/>
  <c r="R41" i="22" s="1"/>
  <c r="B41" i="22"/>
  <c r="R40" i="22"/>
  <c r="P40" i="22"/>
  <c r="N40" i="22"/>
  <c r="L40" i="22"/>
  <c r="B40" i="22"/>
  <c r="P39" i="22"/>
  <c r="R39" i="22" s="1"/>
  <c r="B39" i="22"/>
  <c r="P38" i="22"/>
  <c r="R38" i="22" s="1"/>
  <c r="B38" i="22"/>
  <c r="P37" i="22"/>
  <c r="R37" i="22" s="1"/>
  <c r="B37" i="22"/>
  <c r="P36" i="22"/>
  <c r="R36" i="22" s="1"/>
  <c r="B36" i="22"/>
  <c r="P35" i="22"/>
  <c r="R35" i="22" s="1"/>
  <c r="J35" i="22"/>
  <c r="B35" i="22"/>
  <c r="R34" i="22"/>
  <c r="P34" i="22"/>
  <c r="N34" i="22"/>
  <c r="L34" i="22"/>
  <c r="B34" i="22"/>
  <c r="P33" i="22"/>
  <c r="R33" i="22" s="1"/>
  <c r="R32" i="22"/>
  <c r="P32" i="22"/>
  <c r="B32" i="22"/>
  <c r="R31" i="22"/>
  <c r="P31" i="22"/>
  <c r="B31" i="22"/>
  <c r="R30" i="22"/>
  <c r="P30" i="22"/>
  <c r="B30" i="22"/>
  <c r="R29" i="22"/>
  <c r="P29" i="22"/>
  <c r="N29" i="22"/>
  <c r="L29" i="22"/>
  <c r="B29" i="22"/>
  <c r="R28" i="22"/>
  <c r="P28" i="22"/>
  <c r="B28" i="22"/>
  <c r="R27" i="22"/>
  <c r="P27" i="22"/>
  <c r="B27" i="22"/>
  <c r="R26" i="22"/>
  <c r="P26" i="22"/>
  <c r="B26" i="22"/>
  <c r="R25" i="22"/>
  <c r="P25" i="22"/>
  <c r="B25" i="22"/>
  <c r="R24" i="22"/>
  <c r="P24" i="22"/>
  <c r="B24" i="22"/>
  <c r="R23" i="22"/>
  <c r="P23" i="22"/>
  <c r="B23" i="22"/>
  <c r="R22" i="22"/>
  <c r="P22" i="22"/>
  <c r="B22" i="22"/>
  <c r="R21" i="22"/>
  <c r="P21" i="22"/>
  <c r="B21" i="22"/>
  <c r="R20" i="22"/>
  <c r="P20" i="22"/>
  <c r="B20" i="22"/>
  <c r="R19" i="22"/>
  <c r="P19" i="22"/>
  <c r="R18" i="22"/>
  <c r="P18" i="22"/>
  <c r="B18" i="22"/>
  <c r="R17" i="22"/>
  <c r="P17" i="22"/>
  <c r="B17" i="22"/>
  <c r="R16" i="22"/>
  <c r="P16" i="22"/>
  <c r="B16" i="22"/>
  <c r="R15" i="22"/>
  <c r="P15" i="22"/>
  <c r="B15" i="22"/>
  <c r="R14" i="22"/>
  <c r="P14" i="22"/>
  <c r="B14" i="22"/>
  <c r="R13" i="22"/>
  <c r="P13" i="22"/>
  <c r="B13" i="22"/>
  <c r="R12" i="22"/>
  <c r="P12" i="22"/>
  <c r="B12" i="22"/>
  <c r="R11" i="22"/>
  <c r="P11" i="22"/>
  <c r="B11" i="22"/>
  <c r="R10" i="22"/>
  <c r="P10" i="22"/>
  <c r="P9" i="22"/>
  <c r="R9" i="22" s="1"/>
  <c r="B9" i="22"/>
  <c r="R8" i="22"/>
  <c r="P8" i="22"/>
  <c r="B8" i="22"/>
  <c r="P42" i="17"/>
  <c r="R42" i="17" s="1"/>
  <c r="B42" i="17"/>
  <c r="R41" i="17"/>
  <c r="P41" i="17"/>
  <c r="B41" i="17"/>
  <c r="R40" i="17"/>
  <c r="P40" i="17"/>
  <c r="N40" i="17"/>
  <c r="L40" i="17"/>
  <c r="B40" i="17"/>
  <c r="P39" i="17"/>
  <c r="R39" i="17" s="1"/>
  <c r="B39" i="17"/>
  <c r="R38" i="17"/>
  <c r="P38" i="17"/>
  <c r="B38" i="17"/>
  <c r="P37" i="17"/>
  <c r="R37" i="17" s="1"/>
  <c r="B37" i="17"/>
  <c r="R36" i="17"/>
  <c r="P36" i="17"/>
  <c r="B36" i="17"/>
  <c r="P35" i="17"/>
  <c r="R35" i="17" s="1"/>
  <c r="B35" i="17"/>
  <c r="R34" i="17"/>
  <c r="P34" i="17"/>
  <c r="N34" i="17"/>
  <c r="L34" i="17"/>
  <c r="B34" i="17"/>
  <c r="R33" i="17"/>
  <c r="P33" i="17"/>
  <c r="P32" i="17"/>
  <c r="R32" i="17" s="1"/>
  <c r="B32" i="17"/>
  <c r="P31" i="17"/>
  <c r="R31" i="17" s="1"/>
  <c r="B31" i="17"/>
  <c r="P30" i="17"/>
  <c r="R30" i="17" s="1"/>
  <c r="B30" i="17"/>
  <c r="R29" i="17"/>
  <c r="P29" i="17"/>
  <c r="N29" i="17"/>
  <c r="L29" i="17"/>
  <c r="B29" i="17"/>
  <c r="P28" i="17"/>
  <c r="R28" i="17" s="1"/>
  <c r="B28" i="17"/>
  <c r="P27" i="17"/>
  <c r="R27" i="17" s="1"/>
  <c r="B27" i="17"/>
  <c r="P26" i="17"/>
  <c r="R26" i="17" s="1"/>
  <c r="B26" i="17"/>
  <c r="P25" i="17"/>
  <c r="R25" i="17" s="1"/>
  <c r="B25" i="17"/>
  <c r="P24" i="17"/>
  <c r="R24" i="17" s="1"/>
  <c r="B24" i="17"/>
  <c r="P23" i="17"/>
  <c r="R23" i="17" s="1"/>
  <c r="B23" i="17"/>
  <c r="P22" i="17"/>
  <c r="R22" i="17" s="1"/>
  <c r="B22" i="17"/>
  <c r="P21" i="17"/>
  <c r="R21" i="17" s="1"/>
  <c r="B21" i="17"/>
  <c r="P20" i="17"/>
  <c r="R20" i="17" s="1"/>
  <c r="B20" i="17"/>
  <c r="P19" i="17"/>
  <c r="R19" i="17" s="1"/>
  <c r="R18" i="17"/>
  <c r="P18" i="17"/>
  <c r="B18" i="17"/>
  <c r="R17" i="17"/>
  <c r="P17" i="17"/>
  <c r="B17" i="17"/>
  <c r="R16" i="17"/>
  <c r="P16" i="17"/>
  <c r="B16" i="17"/>
  <c r="R15" i="17"/>
  <c r="P15" i="17"/>
  <c r="B15" i="17"/>
  <c r="R14" i="17"/>
  <c r="P14" i="17"/>
  <c r="B14" i="17"/>
  <c r="R13" i="17"/>
  <c r="P13" i="17"/>
  <c r="B13" i="17"/>
  <c r="R12" i="17"/>
  <c r="P12" i="17"/>
  <c r="B12" i="17"/>
  <c r="R11" i="17"/>
  <c r="P11" i="17"/>
  <c r="B11" i="17"/>
  <c r="R10" i="17"/>
  <c r="P10" i="17"/>
  <c r="P9" i="17"/>
  <c r="R9" i="17" s="1"/>
  <c r="B9" i="17"/>
  <c r="R8" i="17"/>
  <c r="P8" i="17"/>
  <c r="B8" i="17"/>
  <c r="N42" i="16"/>
  <c r="F42" i="16"/>
  <c r="H42" i="16" s="1"/>
  <c r="B42" i="16"/>
  <c r="N41" i="16"/>
  <c r="F41" i="16"/>
  <c r="L41" i="16" s="1"/>
  <c r="B41" i="16"/>
  <c r="N40" i="16"/>
  <c r="H40" i="16"/>
  <c r="F40" i="16"/>
  <c r="L40" i="16" s="1"/>
  <c r="B40" i="16"/>
  <c r="N39" i="16"/>
  <c r="L39" i="16"/>
  <c r="H39" i="16"/>
  <c r="F39" i="16"/>
  <c r="B39" i="16"/>
  <c r="N38" i="16"/>
  <c r="L38" i="16"/>
  <c r="F38" i="16"/>
  <c r="H38" i="16" s="1"/>
  <c r="B38" i="16"/>
  <c r="N37" i="16"/>
  <c r="H37" i="16"/>
  <c r="F37" i="16"/>
  <c r="L37" i="16" s="1"/>
  <c r="B37" i="16"/>
  <c r="N36" i="16"/>
  <c r="L36" i="16"/>
  <c r="F36" i="16"/>
  <c r="H36" i="16" s="1"/>
  <c r="B36" i="16"/>
  <c r="N35" i="16"/>
  <c r="L35" i="16"/>
  <c r="H35" i="16"/>
  <c r="F35" i="16"/>
  <c r="B35" i="16"/>
  <c r="N34" i="16"/>
  <c r="F34" i="16"/>
  <c r="H34" i="16" s="1"/>
  <c r="B34" i="16"/>
  <c r="N33" i="16"/>
  <c r="F33" i="16"/>
  <c r="L33" i="16" s="1"/>
  <c r="N32" i="16"/>
  <c r="F32" i="16"/>
  <c r="L32" i="16" s="1"/>
  <c r="N31" i="16"/>
  <c r="H31" i="16"/>
  <c r="F31" i="16"/>
  <c r="L31" i="16" s="1"/>
  <c r="B31" i="16"/>
  <c r="N30" i="16"/>
  <c r="L30" i="16"/>
  <c r="F30" i="16"/>
  <c r="H30" i="16" s="1"/>
  <c r="B30" i="16"/>
  <c r="N29" i="16"/>
  <c r="L29" i="16"/>
  <c r="H29" i="16"/>
  <c r="F29" i="16"/>
  <c r="B29" i="16"/>
  <c r="N28" i="16"/>
  <c r="F28" i="16"/>
  <c r="H28" i="16" s="1"/>
  <c r="B28" i="16"/>
  <c r="N27" i="16"/>
  <c r="F27" i="16"/>
  <c r="L27" i="16" s="1"/>
  <c r="B27" i="16"/>
  <c r="N26" i="16"/>
  <c r="H26" i="16"/>
  <c r="F26" i="16"/>
  <c r="L26" i="16" s="1"/>
  <c r="B26" i="16"/>
  <c r="N25" i="16"/>
  <c r="L25" i="16"/>
  <c r="H25" i="16"/>
  <c r="F25" i="16"/>
  <c r="B25" i="16"/>
  <c r="N24" i="16"/>
  <c r="L24" i="16"/>
  <c r="F24" i="16"/>
  <c r="H24" i="16" s="1"/>
  <c r="B24" i="16"/>
  <c r="N23" i="16"/>
  <c r="H23" i="16"/>
  <c r="F23" i="16"/>
  <c r="L23" i="16" s="1"/>
  <c r="B23" i="16"/>
  <c r="N22" i="16"/>
  <c r="L22" i="16"/>
  <c r="F22" i="16"/>
  <c r="H22" i="16" s="1"/>
  <c r="B22" i="16"/>
  <c r="N21" i="16"/>
  <c r="L21" i="16"/>
  <c r="H21" i="16"/>
  <c r="F21" i="16"/>
  <c r="B21" i="16"/>
  <c r="N20" i="16"/>
  <c r="F20" i="16"/>
  <c r="H20" i="16" s="1"/>
  <c r="B20" i="16"/>
  <c r="N19" i="16"/>
  <c r="F19" i="16"/>
  <c r="L19" i="16" s="1"/>
  <c r="N18" i="16"/>
  <c r="F18" i="16"/>
  <c r="L18" i="16" s="1"/>
  <c r="B18" i="16"/>
  <c r="N17" i="16"/>
  <c r="F17" i="16"/>
  <c r="L17" i="16" s="1"/>
  <c r="B17" i="16"/>
  <c r="N16" i="16"/>
  <c r="L16" i="16"/>
  <c r="H16" i="16"/>
  <c r="F16" i="16"/>
  <c r="B16" i="16"/>
  <c r="N15" i="16"/>
  <c r="L15" i="16"/>
  <c r="F15" i="16"/>
  <c r="H15" i="16" s="1"/>
  <c r="B15" i="16"/>
  <c r="N14" i="16"/>
  <c r="H14" i="16"/>
  <c r="F14" i="16"/>
  <c r="L14" i="16" s="1"/>
  <c r="B14" i="16"/>
  <c r="N13" i="16"/>
  <c r="L13" i="16"/>
  <c r="H13" i="16"/>
  <c r="F13" i="16"/>
  <c r="B13" i="16"/>
  <c r="N12" i="16"/>
  <c r="L12" i="16"/>
  <c r="H12" i="16"/>
  <c r="F12" i="16"/>
  <c r="B12" i="16"/>
  <c r="N11" i="16"/>
  <c r="F11" i="16"/>
  <c r="H11" i="16" s="1"/>
  <c r="B11" i="16"/>
  <c r="N10" i="16"/>
  <c r="F10" i="16"/>
  <c r="L10" i="16" s="1"/>
  <c r="N9" i="16"/>
  <c r="H9" i="16"/>
  <c r="F9" i="16"/>
  <c r="L9" i="16" s="1"/>
  <c r="B9" i="16"/>
  <c r="N8" i="16"/>
  <c r="L8" i="16"/>
  <c r="F8" i="16"/>
  <c r="H8" i="16" s="1"/>
  <c r="B8" i="16"/>
  <c r="B42" i="10"/>
  <c r="B41" i="10"/>
  <c r="B40" i="10"/>
  <c r="B39" i="10"/>
  <c r="B38" i="10"/>
  <c r="B37" i="10"/>
  <c r="B36" i="10"/>
  <c r="B35" i="10"/>
  <c r="B34" i="10"/>
  <c r="B33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8" i="10"/>
  <c r="B17" i="10"/>
  <c r="B16" i="10"/>
  <c r="B15" i="10"/>
  <c r="B14" i="10"/>
  <c r="B13" i="10"/>
  <c r="B12" i="10"/>
  <c r="B11" i="10"/>
  <c r="B9" i="10"/>
  <c r="B8" i="10"/>
  <c r="F51" i="6"/>
  <c r="L51" i="6" s="1"/>
  <c r="N50" i="6"/>
  <c r="T49" i="6"/>
  <c r="J48" i="25" s="1"/>
  <c r="AB48" i="6"/>
  <c r="J47" i="25"/>
  <c r="T47" i="6"/>
  <c r="AB45" i="6"/>
  <c r="J44" i="25"/>
  <c r="F44" i="6"/>
  <c r="L44" i="6" s="1"/>
  <c r="AB43" i="6"/>
  <c r="T42" i="6"/>
  <c r="AB41" i="6"/>
  <c r="E6" i="20"/>
  <c r="N38" i="6"/>
  <c r="AB37" i="6"/>
  <c r="J36" i="25"/>
  <c r="N36" i="6"/>
  <c r="AB35" i="6"/>
  <c r="J34" i="25"/>
  <c r="T34" i="6"/>
  <c r="X34" i="6" s="1"/>
  <c r="N33" i="6"/>
  <c r="N32" i="6"/>
  <c r="N31" i="6"/>
  <c r="AB30" i="6"/>
  <c r="J27" i="25"/>
  <c r="N29" i="6"/>
  <c r="T28" i="6"/>
  <c r="N27" i="6"/>
  <c r="AB26" i="6"/>
  <c r="J24" i="25"/>
  <c r="T25" i="6"/>
  <c r="X25" i="6" s="1"/>
  <c r="N24" i="6"/>
  <c r="AB23" i="6"/>
  <c r="AB22" i="6"/>
  <c r="J20" i="25"/>
  <c r="N21" i="6"/>
  <c r="F20" i="6"/>
  <c r="L20" i="6" s="1"/>
  <c r="AB19" i="6"/>
  <c r="F18" i="6"/>
  <c r="N17" i="6"/>
  <c r="F16" i="6"/>
  <c r="AB15" i="6"/>
  <c r="P15" i="6"/>
  <c r="N14" i="6"/>
  <c r="AB13" i="6"/>
  <c r="AB11" i="6"/>
  <c r="J12" i="25"/>
  <c r="J11" i="25"/>
  <c r="F10" i="6"/>
  <c r="L10" i="6" s="1"/>
  <c r="N9" i="6"/>
  <c r="T8" i="6"/>
  <c r="J8" i="18" s="1"/>
  <c r="R42" i="18"/>
  <c r="P42" i="18"/>
  <c r="B42" i="18"/>
  <c r="R41" i="18"/>
  <c r="P41" i="18"/>
  <c r="B41" i="18"/>
  <c r="R40" i="18"/>
  <c r="P40" i="18"/>
  <c r="N40" i="18"/>
  <c r="L40" i="18"/>
  <c r="B40" i="18"/>
  <c r="R39" i="18"/>
  <c r="P39" i="18"/>
  <c r="B39" i="18"/>
  <c r="R38" i="18"/>
  <c r="P38" i="18"/>
  <c r="B38" i="18"/>
  <c r="R37" i="18"/>
  <c r="P37" i="18"/>
  <c r="B37" i="18"/>
  <c r="R36" i="18"/>
  <c r="P36" i="18"/>
  <c r="B36" i="18"/>
  <c r="R35" i="18"/>
  <c r="P35" i="18"/>
  <c r="B35" i="18"/>
  <c r="R34" i="18"/>
  <c r="P34" i="18"/>
  <c r="N34" i="18"/>
  <c r="L34" i="18"/>
  <c r="B34" i="18"/>
  <c r="R33" i="18"/>
  <c r="P33" i="18"/>
  <c r="R32" i="18"/>
  <c r="P32" i="18"/>
  <c r="P31" i="18"/>
  <c r="R31" i="18" s="1"/>
  <c r="B31" i="18"/>
  <c r="P30" i="18"/>
  <c r="R30" i="18" s="1"/>
  <c r="B30" i="18"/>
  <c r="R29" i="18"/>
  <c r="P29" i="18"/>
  <c r="N29" i="18"/>
  <c r="L29" i="18"/>
  <c r="B29" i="18"/>
  <c r="P28" i="18"/>
  <c r="R28" i="18" s="1"/>
  <c r="B28" i="18"/>
  <c r="P27" i="18"/>
  <c r="R27" i="18" s="1"/>
  <c r="B27" i="18"/>
  <c r="P26" i="18"/>
  <c r="R26" i="18" s="1"/>
  <c r="B26" i="18"/>
  <c r="P25" i="18"/>
  <c r="R25" i="18" s="1"/>
  <c r="B25" i="18"/>
  <c r="P24" i="18"/>
  <c r="R24" i="18" s="1"/>
  <c r="B24" i="18"/>
  <c r="P23" i="18"/>
  <c r="R23" i="18" s="1"/>
  <c r="B23" i="18"/>
  <c r="P22" i="18"/>
  <c r="R22" i="18" s="1"/>
  <c r="B22" i="18"/>
  <c r="P21" i="18"/>
  <c r="R21" i="18" s="1"/>
  <c r="B21" i="18"/>
  <c r="P20" i="18"/>
  <c r="R20" i="18" s="1"/>
  <c r="B20" i="18"/>
  <c r="P19" i="18"/>
  <c r="R19" i="18" s="1"/>
  <c r="P18" i="18"/>
  <c r="R18" i="18" s="1"/>
  <c r="B18" i="18"/>
  <c r="P17" i="18"/>
  <c r="R17" i="18" s="1"/>
  <c r="B17" i="18"/>
  <c r="P16" i="18"/>
  <c r="R16" i="18" s="1"/>
  <c r="B16" i="18"/>
  <c r="P15" i="18"/>
  <c r="R15" i="18" s="1"/>
  <c r="B15" i="18"/>
  <c r="P14" i="18"/>
  <c r="R14" i="18" s="1"/>
  <c r="B14" i="18"/>
  <c r="P13" i="18"/>
  <c r="R13" i="18" s="1"/>
  <c r="B13" i="18"/>
  <c r="P12" i="18"/>
  <c r="R12" i="18" s="1"/>
  <c r="B12" i="18"/>
  <c r="P11" i="18"/>
  <c r="R11" i="18" s="1"/>
  <c r="B11" i="18"/>
  <c r="P10" i="18"/>
  <c r="R10" i="18" s="1"/>
  <c r="R9" i="18"/>
  <c r="P9" i="18"/>
  <c r="B9" i="18"/>
  <c r="R8" i="18"/>
  <c r="P8" i="18"/>
  <c r="B8" i="18"/>
  <c r="B42" i="9"/>
  <c r="B41" i="9"/>
  <c r="B40" i="9"/>
  <c r="B39" i="9"/>
  <c r="B38" i="9"/>
  <c r="B37" i="9"/>
  <c r="B36" i="9"/>
  <c r="B35" i="9"/>
  <c r="B34" i="9"/>
  <c r="B31" i="9"/>
  <c r="B30" i="9"/>
  <c r="B29" i="9"/>
  <c r="B28" i="9"/>
  <c r="B27" i="9"/>
  <c r="B26" i="9"/>
  <c r="B25" i="9"/>
  <c r="B24" i="9"/>
  <c r="B23" i="9"/>
  <c r="B22" i="9"/>
  <c r="B21" i="9"/>
  <c r="B20" i="9"/>
  <c r="B18" i="9"/>
  <c r="B17" i="9"/>
  <c r="B16" i="9"/>
  <c r="B15" i="9"/>
  <c r="B14" i="9"/>
  <c r="B13" i="9"/>
  <c r="B12" i="9"/>
  <c r="B11" i="9"/>
  <c r="B9" i="9"/>
  <c r="B8" i="9"/>
  <c r="AF37" i="31" l="1"/>
  <c r="AF37" i="34"/>
  <c r="AF10" i="35"/>
  <c r="AF30" i="35"/>
  <c r="J31" i="11"/>
  <c r="R37" i="35"/>
  <c r="R22" i="34"/>
  <c r="AL22" i="34" s="1"/>
  <c r="R45" i="34"/>
  <c r="AL45" i="34" s="1"/>
  <c r="R35" i="28"/>
  <c r="R41" i="28"/>
  <c r="R22" i="35"/>
  <c r="R26" i="35"/>
  <c r="AL26" i="35" s="1"/>
  <c r="R45" i="35"/>
  <c r="AE10" i="35"/>
  <c r="AF16" i="35"/>
  <c r="AF22" i="35"/>
  <c r="AE30" i="35"/>
  <c r="AF41" i="35"/>
  <c r="AF42" i="35"/>
  <c r="AF48" i="35"/>
  <c r="R48" i="34"/>
  <c r="AE26" i="34"/>
  <c r="AF28" i="34"/>
  <c r="AF30" i="34"/>
  <c r="AF47" i="34"/>
  <c r="AF8" i="34"/>
  <c r="AE43" i="34"/>
  <c r="AF25" i="34"/>
  <c r="AE35" i="34"/>
  <c r="AF43" i="34"/>
  <c r="AF45" i="34"/>
  <c r="R10" i="31"/>
  <c r="R25" i="31"/>
  <c r="R28" i="31"/>
  <c r="AE28" i="31" s="1"/>
  <c r="AE30" i="31"/>
  <c r="AE8" i="31"/>
  <c r="AE39" i="31"/>
  <c r="AF8" i="31"/>
  <c r="AF39" i="31"/>
  <c r="R48" i="28"/>
  <c r="AP48" i="28" s="1"/>
  <c r="J24" i="9"/>
  <c r="N14" i="11"/>
  <c r="J19" i="11"/>
  <c r="AL22" i="35"/>
  <c r="J35" i="17"/>
  <c r="J18" i="9"/>
  <c r="J14" i="10"/>
  <c r="T14" i="23" s="1"/>
  <c r="P22" i="6"/>
  <c r="F20" i="25" s="1"/>
  <c r="N20" i="25" s="1"/>
  <c r="L20" i="25" s="1"/>
  <c r="P30" i="6"/>
  <c r="J21" i="11"/>
  <c r="N27" i="30"/>
  <c r="J11" i="30"/>
  <c r="J10" i="11"/>
  <c r="P11" i="31"/>
  <c r="R11" i="31" s="1"/>
  <c r="AE11" i="31" s="1"/>
  <c r="P14" i="31"/>
  <c r="P27" i="31"/>
  <c r="R27" i="31" s="1"/>
  <c r="P31" i="31"/>
  <c r="AF38" i="31"/>
  <c r="P42" i="31"/>
  <c r="R42" i="31" s="1"/>
  <c r="P38" i="34"/>
  <c r="R38" i="34" s="1"/>
  <c r="AE38" i="34" s="1"/>
  <c r="AF9" i="31"/>
  <c r="P20" i="31"/>
  <c r="R20" i="31" s="1"/>
  <c r="AE20" i="31" s="1"/>
  <c r="P24" i="31"/>
  <c r="R24" i="31" s="1"/>
  <c r="AE24" i="31" s="1"/>
  <c r="P47" i="31"/>
  <c r="R47" i="31" s="1"/>
  <c r="AE47" i="31" s="1"/>
  <c r="P9" i="34"/>
  <c r="P16" i="34"/>
  <c r="R16" i="34" s="1"/>
  <c r="P33" i="34"/>
  <c r="P34" i="34"/>
  <c r="R34" i="34" s="1"/>
  <c r="P40" i="34"/>
  <c r="P46" i="34"/>
  <c r="P47" i="34"/>
  <c r="R47" i="34" s="1"/>
  <c r="AE47" i="34" s="1"/>
  <c r="AF9" i="35"/>
  <c r="P16" i="35"/>
  <c r="R16" i="35" s="1"/>
  <c r="AE16" i="35" s="1"/>
  <c r="P12" i="31"/>
  <c r="R12" i="31" s="1"/>
  <c r="P17" i="31"/>
  <c r="R17" i="31" s="1"/>
  <c r="P34" i="31"/>
  <c r="R34" i="31" s="1"/>
  <c r="P13" i="34"/>
  <c r="P31" i="34"/>
  <c r="P32" i="34" s="1"/>
  <c r="P43" i="31"/>
  <c r="R43" i="31" s="1"/>
  <c r="P49" i="31"/>
  <c r="R49" i="31" s="1"/>
  <c r="AE49" i="31" s="1"/>
  <c r="P27" i="34"/>
  <c r="R27" i="34" s="1"/>
  <c r="P50" i="34"/>
  <c r="P14" i="35"/>
  <c r="P13" i="31"/>
  <c r="R13" i="31" s="1"/>
  <c r="P18" i="31"/>
  <c r="R18" i="31" s="1"/>
  <c r="P19" i="31"/>
  <c r="R19" i="31" s="1"/>
  <c r="AE19" i="31" s="1"/>
  <c r="P18" i="34"/>
  <c r="R18" i="34" s="1"/>
  <c r="AE18" i="34" s="1"/>
  <c r="P44" i="34"/>
  <c r="R44" i="34" s="1"/>
  <c r="AE44" i="34" s="1"/>
  <c r="AL48" i="34"/>
  <c r="P36" i="31"/>
  <c r="R36" i="31" s="1"/>
  <c r="P44" i="31"/>
  <c r="P24" i="34"/>
  <c r="R24" i="34" s="1"/>
  <c r="AE24" i="34" s="1"/>
  <c r="P30" i="34"/>
  <c r="P36" i="34"/>
  <c r="R36" i="34" s="1"/>
  <c r="P42" i="34"/>
  <c r="R42" i="34" s="1"/>
  <c r="AE42" i="34" s="1"/>
  <c r="F49" i="6"/>
  <c r="L49" i="6" s="1"/>
  <c r="F46" i="7"/>
  <c r="P15" i="8"/>
  <c r="R15" i="8" s="1"/>
  <c r="H14" i="11" s="1"/>
  <c r="P26" i="7"/>
  <c r="F24" i="36" s="1"/>
  <c r="P10" i="8"/>
  <c r="V10" i="8" s="1"/>
  <c r="L11" i="30" s="1"/>
  <c r="P36" i="8"/>
  <c r="F35" i="30" s="1"/>
  <c r="T39" i="8"/>
  <c r="P39" i="8" s="1"/>
  <c r="F32" i="11" s="1"/>
  <c r="F31" i="23" s="1"/>
  <c r="F43" i="8"/>
  <c r="L43" i="8" s="1"/>
  <c r="J24" i="22"/>
  <c r="F36" i="7"/>
  <c r="L36" i="7" s="1"/>
  <c r="J9" i="11"/>
  <c r="J29" i="30"/>
  <c r="J30" i="30" s="1"/>
  <c r="J44" i="30"/>
  <c r="F48" i="8"/>
  <c r="L48" i="8" s="1"/>
  <c r="J40" i="18"/>
  <c r="F23" i="11"/>
  <c r="F22" i="23" s="1"/>
  <c r="P43" i="7"/>
  <c r="F50" i="7"/>
  <c r="L50" i="7" s="1"/>
  <c r="H26" i="11"/>
  <c r="J43" i="11"/>
  <c r="N9" i="8"/>
  <c r="AE18" i="31"/>
  <c r="AF11" i="34"/>
  <c r="F34" i="31"/>
  <c r="AI34" i="31" s="1"/>
  <c r="F14" i="18"/>
  <c r="N14" i="18" s="1"/>
  <c r="L14" i="18" s="1"/>
  <c r="F16" i="25"/>
  <c r="F27" i="38"/>
  <c r="F27" i="25"/>
  <c r="J35" i="9"/>
  <c r="J42" i="25"/>
  <c r="N10" i="7"/>
  <c r="J26" i="11"/>
  <c r="F29" i="11"/>
  <c r="F28" i="23" s="1"/>
  <c r="J36" i="11"/>
  <c r="J38" i="11"/>
  <c r="F18" i="31"/>
  <c r="AI18" i="31" s="1"/>
  <c r="J24" i="30"/>
  <c r="H30" i="30"/>
  <c r="J10" i="9"/>
  <c r="J16" i="38"/>
  <c r="J16" i="25"/>
  <c r="J18" i="38"/>
  <c r="J18" i="25"/>
  <c r="J22" i="11"/>
  <c r="J29" i="11"/>
  <c r="J16" i="30"/>
  <c r="J35" i="30"/>
  <c r="T21" i="8"/>
  <c r="X21" i="8" s="1"/>
  <c r="T43" i="8"/>
  <c r="T48" i="8"/>
  <c r="X48" i="8" s="1"/>
  <c r="J14" i="9"/>
  <c r="J8" i="38"/>
  <c r="J9" i="38" s="1"/>
  <c r="J8" i="25"/>
  <c r="N25" i="6"/>
  <c r="T32" i="6"/>
  <c r="J26" i="9" s="1"/>
  <c r="F34" i="6"/>
  <c r="L34" i="6" s="1"/>
  <c r="J41" i="38"/>
  <c r="J41" i="25"/>
  <c r="T51" i="6"/>
  <c r="J50" i="25" s="1"/>
  <c r="F29" i="7"/>
  <c r="L29" i="7" s="1"/>
  <c r="J11" i="11"/>
  <c r="J14" i="11"/>
  <c r="N22" i="11"/>
  <c r="J24" i="11"/>
  <c r="F26" i="11"/>
  <c r="F25" i="23" s="1"/>
  <c r="J25" i="30"/>
  <c r="J27" i="30"/>
  <c r="F29" i="30"/>
  <c r="AL26" i="34"/>
  <c r="F30" i="8"/>
  <c r="L30" i="8" s="1"/>
  <c r="AI8" i="25"/>
  <c r="AJ8" i="25"/>
  <c r="AJ14" i="25"/>
  <c r="AJ20" i="25"/>
  <c r="AJ28" i="25"/>
  <c r="AJ42" i="25"/>
  <c r="AJ16" i="25"/>
  <c r="AJ22" i="25"/>
  <c r="AJ26" i="25"/>
  <c r="AJ43" i="25"/>
  <c r="AJ47" i="25"/>
  <c r="AJ12" i="25"/>
  <c r="AJ17" i="25"/>
  <c r="AJ24" i="25"/>
  <c r="AJ34" i="25"/>
  <c r="AJ36" i="25"/>
  <c r="AJ44" i="25"/>
  <c r="AJ48" i="25"/>
  <c r="AJ50" i="25"/>
  <c r="AJ10" i="25"/>
  <c r="AJ31" i="25"/>
  <c r="AJ41" i="25"/>
  <c r="AJ49" i="25"/>
  <c r="AJ13" i="25"/>
  <c r="AJ18" i="25"/>
  <c r="AJ25" i="25"/>
  <c r="AJ27" i="25"/>
  <c r="AJ30" i="25"/>
  <c r="AJ35" i="25"/>
  <c r="AJ37" i="25"/>
  <c r="AJ45" i="25"/>
  <c r="AP10" i="25"/>
  <c r="AP17" i="25"/>
  <c r="AP40" i="25"/>
  <c r="AP42" i="25"/>
  <c r="AP12" i="25"/>
  <c r="AP16" i="25"/>
  <c r="AP19" i="25"/>
  <c r="AP21" i="25"/>
  <c r="AP31" i="25"/>
  <c r="AP34" i="25"/>
  <c r="AP36" i="25"/>
  <c r="AP38" i="25"/>
  <c r="AP47" i="25"/>
  <c r="AP49" i="25"/>
  <c r="AP11" i="25"/>
  <c r="AP14" i="25"/>
  <c r="AP33" i="25"/>
  <c r="AP13" i="25"/>
  <c r="AP18" i="25"/>
  <c r="AP20" i="25"/>
  <c r="AP23" i="25"/>
  <c r="AP22" i="25"/>
  <c r="AP24" i="25"/>
  <c r="AP27" i="25"/>
  <c r="AP37" i="25"/>
  <c r="AP43" i="25"/>
  <c r="AP44" i="25"/>
  <c r="AP46" i="25"/>
  <c r="AP50" i="25"/>
  <c r="F16" i="10"/>
  <c r="F18" i="36"/>
  <c r="F18" i="37"/>
  <c r="N18" i="37" s="1"/>
  <c r="L18" i="37" s="1"/>
  <c r="J13" i="11"/>
  <c r="J14" i="30"/>
  <c r="N37" i="30"/>
  <c r="N31" i="11"/>
  <c r="N10" i="6"/>
  <c r="X15" i="6"/>
  <c r="N14" i="9" s="1"/>
  <c r="X22" i="6"/>
  <c r="N20" i="24" s="1"/>
  <c r="J20" i="38"/>
  <c r="X26" i="6"/>
  <c r="J24" i="38"/>
  <c r="T36" i="6"/>
  <c r="X36" i="6" s="1"/>
  <c r="N42" i="6"/>
  <c r="N47" i="6"/>
  <c r="J16" i="17"/>
  <c r="N12" i="7"/>
  <c r="X22" i="7"/>
  <c r="J20" i="37"/>
  <c r="J20" i="36"/>
  <c r="J24" i="37"/>
  <c r="J24" i="36"/>
  <c r="N29" i="7"/>
  <c r="N34" i="7"/>
  <c r="J35" i="23"/>
  <c r="J42" i="37"/>
  <c r="J42" i="36"/>
  <c r="J37" i="17"/>
  <c r="J44" i="37"/>
  <c r="J44" i="36"/>
  <c r="T46" i="7"/>
  <c r="J45" i="35" s="1"/>
  <c r="J39" i="22"/>
  <c r="J47" i="36"/>
  <c r="J47" i="37"/>
  <c r="F17" i="11"/>
  <c r="F16" i="23" s="1"/>
  <c r="J23" i="11"/>
  <c r="J21" i="23"/>
  <c r="J17" i="30"/>
  <c r="J19" i="30"/>
  <c r="J26" i="30"/>
  <c r="J16" i="9"/>
  <c r="J14" i="18"/>
  <c r="J11" i="24"/>
  <c r="J11" i="38"/>
  <c r="J27" i="38"/>
  <c r="J28" i="9"/>
  <c r="J34" i="38"/>
  <c r="N44" i="6"/>
  <c r="X49" i="6"/>
  <c r="N40" i="9" s="1"/>
  <c r="J48" i="38"/>
  <c r="J21" i="10"/>
  <c r="T21" i="23" s="1"/>
  <c r="F8" i="7"/>
  <c r="H8" i="7" s="1"/>
  <c r="J11" i="22"/>
  <c r="J12" i="36"/>
  <c r="J12" i="37"/>
  <c r="X15" i="7"/>
  <c r="N14" i="10" s="1"/>
  <c r="J16" i="37"/>
  <c r="J16" i="36"/>
  <c r="J35" i="36"/>
  <c r="J35" i="37"/>
  <c r="H17" i="11"/>
  <c r="J25" i="11"/>
  <c r="J37" i="30"/>
  <c r="P38" i="8"/>
  <c r="R38" i="8" s="1"/>
  <c r="X20" i="8"/>
  <c r="V15" i="6"/>
  <c r="L16" i="24" s="1"/>
  <c r="F16" i="38"/>
  <c r="X37" i="6"/>
  <c r="N30" i="9" s="1"/>
  <c r="J36" i="38"/>
  <c r="X43" i="6"/>
  <c r="N35" i="9" s="1"/>
  <c r="J42" i="38"/>
  <c r="X48" i="6"/>
  <c r="N47" i="24" s="1"/>
  <c r="J47" i="38"/>
  <c r="J8" i="10"/>
  <c r="T8" i="23" s="1"/>
  <c r="J8" i="36"/>
  <c r="J8" i="37"/>
  <c r="J18" i="37"/>
  <c r="J18" i="36"/>
  <c r="J22" i="23"/>
  <c r="J25" i="36"/>
  <c r="J25" i="37"/>
  <c r="J27" i="36"/>
  <c r="J27" i="37"/>
  <c r="J26" i="23"/>
  <c r="J30" i="37"/>
  <c r="J30" i="36"/>
  <c r="J28" i="10"/>
  <c r="T28" i="23" s="1"/>
  <c r="J34" i="36"/>
  <c r="J34" i="37"/>
  <c r="J12" i="38"/>
  <c r="N20" i="6"/>
  <c r="F20" i="38"/>
  <c r="J44" i="24"/>
  <c r="J44" i="38"/>
  <c r="J8" i="22"/>
  <c r="P8" i="7"/>
  <c r="V8" i="7" s="1"/>
  <c r="N9" i="7"/>
  <c r="J10" i="10"/>
  <c r="T10" i="23" s="1"/>
  <c r="J11" i="37"/>
  <c r="J11" i="36"/>
  <c r="J20" i="10"/>
  <c r="T20" i="23" s="1"/>
  <c r="J22" i="36"/>
  <c r="J22" i="37"/>
  <c r="F24" i="28"/>
  <c r="X29" i="7"/>
  <c r="J26" i="36"/>
  <c r="J26" i="37"/>
  <c r="J30" i="23"/>
  <c r="J36" i="36"/>
  <c r="J36" i="37"/>
  <c r="P41" i="7"/>
  <c r="H7" i="21" s="1"/>
  <c r="H13" i="21" s="1"/>
  <c r="J40" i="36"/>
  <c r="J40" i="37"/>
  <c r="F35" i="17"/>
  <c r="N35" i="17" s="1"/>
  <c r="L35" i="17" s="1"/>
  <c r="F42" i="37"/>
  <c r="N42" i="37" s="1"/>
  <c r="L42" i="37" s="1"/>
  <c r="F42" i="36"/>
  <c r="J16" i="24"/>
  <c r="AL41" i="34"/>
  <c r="AF18" i="31"/>
  <c r="P38" i="31"/>
  <c r="R38" i="31" s="1"/>
  <c r="AE38" i="31" s="1"/>
  <c r="AL10" i="34"/>
  <c r="AL39" i="34"/>
  <c r="AE35" i="35"/>
  <c r="P47" i="35"/>
  <c r="R47" i="35" s="1"/>
  <c r="AE47" i="35" s="1"/>
  <c r="AE10" i="34"/>
  <c r="AF19" i="34"/>
  <c r="AF46" i="35"/>
  <c r="AL37" i="34"/>
  <c r="AF40" i="34"/>
  <c r="AF12" i="31"/>
  <c r="AF33" i="34"/>
  <c r="P29" i="35"/>
  <c r="R29" i="35" s="1"/>
  <c r="AE29" i="35" s="1"/>
  <c r="AL45" i="35"/>
  <c r="AL35" i="34"/>
  <c r="AP25" i="28"/>
  <c r="AP26" i="28"/>
  <c r="AP39" i="28"/>
  <c r="AP41" i="28"/>
  <c r="AJ13" i="28"/>
  <c r="AJ22" i="28"/>
  <c r="AJ26" i="28"/>
  <c r="AJ31" i="28"/>
  <c r="AJ35" i="28"/>
  <c r="AJ42" i="28"/>
  <c r="AJ44" i="28"/>
  <c r="AJ49" i="28"/>
  <c r="AJ16" i="28"/>
  <c r="AJ18" i="28"/>
  <c r="AJ20" i="28"/>
  <c r="AJ25" i="28"/>
  <c r="AP29" i="28"/>
  <c r="AJ36" i="28"/>
  <c r="AJ47" i="28"/>
  <c r="AJ28" i="28"/>
  <c r="AJ30" i="28"/>
  <c r="AJ34" i="28"/>
  <c r="AJ43" i="28"/>
  <c r="AJ45" i="28"/>
  <c r="AJ50" i="28"/>
  <c r="AJ14" i="28"/>
  <c r="AJ17" i="28"/>
  <c r="AJ24" i="28"/>
  <c r="AJ27" i="28"/>
  <c r="AP28" i="28"/>
  <c r="AP35" i="28"/>
  <c r="AJ37" i="28"/>
  <c r="AJ39" i="28"/>
  <c r="AJ41" i="28"/>
  <c r="AJ48" i="28"/>
  <c r="R50" i="28"/>
  <c r="AP50" i="28" s="1"/>
  <c r="R19" i="28"/>
  <c r="AP19" i="28" s="1"/>
  <c r="R31" i="28"/>
  <c r="R36" i="28"/>
  <c r="AP36" i="28" s="1"/>
  <c r="AP38" i="28"/>
  <c r="R42" i="28"/>
  <c r="AP42" i="28" s="1"/>
  <c r="R44" i="28"/>
  <c r="AP44" i="28" s="1"/>
  <c r="R10" i="28"/>
  <c r="AP10" i="28" s="1"/>
  <c r="R16" i="28"/>
  <c r="AP16" i="28" s="1"/>
  <c r="R30" i="28"/>
  <c r="AP30" i="28" s="1"/>
  <c r="P33" i="28"/>
  <c r="R40" i="28"/>
  <c r="AP40" i="28" s="1"/>
  <c r="R49" i="28"/>
  <c r="AP49" i="28" s="1"/>
  <c r="AP34" i="28"/>
  <c r="R12" i="28"/>
  <c r="AP12" i="28" s="1"/>
  <c r="R17" i="28"/>
  <c r="AP17" i="28" s="1"/>
  <c r="R21" i="28"/>
  <c r="AP21" i="28" s="1"/>
  <c r="R11" i="28"/>
  <c r="AP11" i="28" s="1"/>
  <c r="AP13" i="28"/>
  <c r="R14" i="28"/>
  <c r="AP18" i="28"/>
  <c r="R20" i="28"/>
  <c r="AP20" i="28" s="1"/>
  <c r="AP23" i="28"/>
  <c r="R24" i="28"/>
  <c r="AP24" i="28" s="1"/>
  <c r="AP27" i="28"/>
  <c r="AP37" i="28"/>
  <c r="R43" i="28"/>
  <c r="AP43" i="28" s="1"/>
  <c r="R45" i="28"/>
  <c r="AP46" i="28" s="1"/>
  <c r="R47" i="28"/>
  <c r="AP47" i="28" s="1"/>
  <c r="AE48" i="31"/>
  <c r="AF50" i="31"/>
  <c r="AE27" i="34"/>
  <c r="P19" i="35"/>
  <c r="R19" i="35" s="1"/>
  <c r="AE19" i="35" s="1"/>
  <c r="P20" i="35"/>
  <c r="R20" i="35" s="1"/>
  <c r="AL35" i="35"/>
  <c r="AL39" i="35"/>
  <c r="AL41" i="35"/>
  <c r="P49" i="35"/>
  <c r="P46" i="35"/>
  <c r="R46" i="35" s="1"/>
  <c r="AF13" i="31"/>
  <c r="AE28" i="34"/>
  <c r="AE39" i="34"/>
  <c r="P9" i="35"/>
  <c r="R9" i="35" s="1"/>
  <c r="AE9" i="35" s="1"/>
  <c r="AL25" i="35"/>
  <c r="AF38" i="35"/>
  <c r="P42" i="35"/>
  <c r="R42" i="35" s="1"/>
  <c r="AE42" i="35" s="1"/>
  <c r="AL48" i="35"/>
  <c r="P50" i="35"/>
  <c r="R50" i="35" s="1"/>
  <c r="P31" i="35"/>
  <c r="AE48" i="34"/>
  <c r="AL49" i="34"/>
  <c r="AL8" i="35"/>
  <c r="AL28" i="35"/>
  <c r="AF29" i="35"/>
  <c r="AF33" i="35"/>
  <c r="AF40" i="35"/>
  <c r="P44" i="35"/>
  <c r="R44" i="35" s="1"/>
  <c r="AE44" i="35" s="1"/>
  <c r="J34" i="9"/>
  <c r="P42" i="6"/>
  <c r="F41" i="25" s="1"/>
  <c r="N41" i="25" s="1"/>
  <c r="L41" i="25" s="1"/>
  <c r="J34" i="18"/>
  <c r="J27" i="11"/>
  <c r="J31" i="30"/>
  <c r="L18" i="6"/>
  <c r="H18" i="6"/>
  <c r="N35" i="30"/>
  <c r="N29" i="11"/>
  <c r="N38" i="11"/>
  <c r="N45" i="30"/>
  <c r="P51" i="8"/>
  <c r="V51" i="8" s="1"/>
  <c r="J42" i="11"/>
  <c r="J50" i="30"/>
  <c r="J35" i="18"/>
  <c r="F35" i="10"/>
  <c r="J18" i="17"/>
  <c r="J39" i="17"/>
  <c r="P11" i="7"/>
  <c r="V11" i="7" s="1"/>
  <c r="P48" i="7"/>
  <c r="F39" i="10" s="1"/>
  <c r="J39" i="23"/>
  <c r="J45" i="30"/>
  <c r="N8" i="8"/>
  <c r="N25" i="8"/>
  <c r="X28" i="8"/>
  <c r="F34" i="8"/>
  <c r="H34" i="8" s="1"/>
  <c r="N39" i="8"/>
  <c r="P46" i="8"/>
  <c r="R46" i="8" s="1"/>
  <c r="J40" i="30"/>
  <c r="F8" i="8"/>
  <c r="L8" i="8" s="1"/>
  <c r="F12" i="8"/>
  <c r="H12" i="8" s="1"/>
  <c r="N51" i="8"/>
  <c r="T27" i="6"/>
  <c r="J25" i="25" s="1"/>
  <c r="F47" i="6"/>
  <c r="X27" i="7"/>
  <c r="P34" i="7"/>
  <c r="R34" i="7" s="1"/>
  <c r="X48" i="7"/>
  <c r="N47" i="26" s="1"/>
  <c r="L10" i="11"/>
  <c r="J40" i="9"/>
  <c r="F25" i="6"/>
  <c r="T29" i="6"/>
  <c r="J23" i="9" s="1"/>
  <c r="X30" i="6"/>
  <c r="N24" i="9" s="1"/>
  <c r="F32" i="6"/>
  <c r="L32" i="6" s="1"/>
  <c r="N34" i="6"/>
  <c r="F42" i="6"/>
  <c r="H42" i="6" s="1"/>
  <c r="N49" i="6"/>
  <c r="J30" i="10"/>
  <c r="T30" i="23" s="1"/>
  <c r="J39" i="10"/>
  <c r="T39" i="23" s="1"/>
  <c r="J8" i="17"/>
  <c r="N8" i="7"/>
  <c r="F12" i="7"/>
  <c r="F34" i="7"/>
  <c r="X43" i="7"/>
  <c r="N42" i="26" s="1"/>
  <c r="P45" i="7"/>
  <c r="V45" i="7" s="1"/>
  <c r="J41" i="11"/>
  <c r="J38" i="30"/>
  <c r="N28" i="8"/>
  <c r="N29" i="8"/>
  <c r="P30" i="8"/>
  <c r="V30" i="8" s="1"/>
  <c r="F51" i="8"/>
  <c r="L16" i="6"/>
  <c r="H16" i="6"/>
  <c r="J29" i="22"/>
  <c r="J29" i="10"/>
  <c r="T29" i="23" s="1"/>
  <c r="J29" i="23"/>
  <c r="P36" i="7"/>
  <c r="F29" i="22" s="1"/>
  <c r="L20" i="7"/>
  <c r="H20" i="7"/>
  <c r="X10" i="7"/>
  <c r="F17" i="7"/>
  <c r="E5" i="20"/>
  <c r="N40" i="7"/>
  <c r="P16" i="31"/>
  <c r="R16" i="31" s="1"/>
  <c r="AE16" i="31" s="1"/>
  <c r="J30" i="9"/>
  <c r="F18" i="18"/>
  <c r="N18" i="18" s="1"/>
  <c r="L18" i="18" s="1"/>
  <c r="J8" i="24"/>
  <c r="J9" i="24" s="1"/>
  <c r="V30" i="6"/>
  <c r="L27" i="24" s="1"/>
  <c r="R30" i="6"/>
  <c r="H24" i="9" s="1"/>
  <c r="D6" i="20"/>
  <c r="J6" i="20" s="1"/>
  <c r="N39" i="6"/>
  <c r="F37" i="17"/>
  <c r="P37" i="23" s="1"/>
  <c r="F24" i="9"/>
  <c r="J39" i="9"/>
  <c r="J18" i="18"/>
  <c r="F24" i="18"/>
  <c r="N24" i="18" s="1"/>
  <c r="L24" i="18" s="1"/>
  <c r="J30" i="18"/>
  <c r="N8" i="6"/>
  <c r="T17" i="6"/>
  <c r="P17" i="6" s="1"/>
  <c r="T18" i="6"/>
  <c r="N18" i="6"/>
  <c r="F28" i="6"/>
  <c r="J27" i="24"/>
  <c r="J24" i="18"/>
  <c r="P37" i="6"/>
  <c r="AC37" i="6" s="1"/>
  <c r="T39" i="6"/>
  <c r="J39" i="24" s="1"/>
  <c r="T44" i="6"/>
  <c r="N46" i="6"/>
  <c r="T46" i="6"/>
  <c r="J45" i="25" s="1"/>
  <c r="N51" i="6"/>
  <c r="J16" i="10"/>
  <c r="T16" i="23" s="1"/>
  <c r="J26" i="10"/>
  <c r="T26" i="23" s="1"/>
  <c r="J14" i="22"/>
  <c r="J16" i="22"/>
  <c r="J26" i="22"/>
  <c r="P10" i="7"/>
  <c r="F10" i="22" s="1"/>
  <c r="N10" i="22" s="1"/>
  <c r="L10" i="22" s="1"/>
  <c r="P15" i="7"/>
  <c r="V15" i="7" s="1"/>
  <c r="T17" i="7"/>
  <c r="J17" i="28" s="1"/>
  <c r="X19" i="7"/>
  <c r="N20" i="7"/>
  <c r="J18" i="22"/>
  <c r="J18" i="10"/>
  <c r="T18" i="23" s="1"/>
  <c r="F24" i="7"/>
  <c r="L24" i="7" s="1"/>
  <c r="N27" i="7"/>
  <c r="F33" i="7"/>
  <c r="H33" i="7" s="1"/>
  <c r="T33" i="7"/>
  <c r="J31" i="34" s="1"/>
  <c r="N36" i="7"/>
  <c r="J8" i="23"/>
  <c r="J16" i="23"/>
  <c r="J16" i="26"/>
  <c r="J18" i="26"/>
  <c r="T16" i="6"/>
  <c r="X16" i="6" s="1"/>
  <c r="N16" i="6"/>
  <c r="L10" i="7"/>
  <c r="H10" i="7"/>
  <c r="V19" i="7"/>
  <c r="F16" i="17"/>
  <c r="J30" i="26"/>
  <c r="X32" i="7"/>
  <c r="J11" i="28"/>
  <c r="J26" i="18"/>
  <c r="J39" i="18"/>
  <c r="F8" i="6"/>
  <c r="L8" i="6" s="1"/>
  <c r="N12" i="6"/>
  <c r="T12" i="6"/>
  <c r="X12" i="6" s="1"/>
  <c r="N28" i="6"/>
  <c r="F39" i="6"/>
  <c r="L39" i="6" s="1"/>
  <c r="J41" i="24"/>
  <c r="X42" i="6"/>
  <c r="N34" i="9" s="1"/>
  <c r="J22" i="10"/>
  <c r="T22" i="23" s="1"/>
  <c r="J10" i="22"/>
  <c r="J11" i="17"/>
  <c r="J11" i="10"/>
  <c r="T11" i="23" s="1"/>
  <c r="R19" i="7"/>
  <c r="H18" i="34" s="1"/>
  <c r="N24" i="7"/>
  <c r="F27" i="7"/>
  <c r="H27" i="7" s="1"/>
  <c r="N32" i="7"/>
  <c r="H36" i="7"/>
  <c r="N38" i="7"/>
  <c r="F38" i="7"/>
  <c r="H38" i="7" s="1"/>
  <c r="F40" i="7"/>
  <c r="L40" i="7" s="1"/>
  <c r="X45" i="7"/>
  <c r="J37" i="10"/>
  <c r="T37" i="23" s="1"/>
  <c r="J11" i="26"/>
  <c r="J44" i="28"/>
  <c r="AF16" i="31"/>
  <c r="AF19" i="31"/>
  <c r="AF14" i="31"/>
  <c r="AF36" i="31"/>
  <c r="P14" i="34"/>
  <c r="P17" i="34"/>
  <c r="R17" i="34" s="1"/>
  <c r="AL17" i="34" s="1"/>
  <c r="P23" i="34"/>
  <c r="R23" i="34" s="1"/>
  <c r="AF23" i="34"/>
  <c r="X8" i="8"/>
  <c r="P8" i="8"/>
  <c r="V8" i="8" s="1"/>
  <c r="P40" i="31"/>
  <c r="R40" i="31" s="1"/>
  <c r="AE40" i="31" s="1"/>
  <c r="AF40" i="31"/>
  <c r="AF11" i="31"/>
  <c r="AF31" i="31"/>
  <c r="P12" i="34"/>
  <c r="R12" i="34" s="1"/>
  <c r="R39" i="8"/>
  <c r="AF17" i="31"/>
  <c r="AF49" i="31"/>
  <c r="P50" i="31"/>
  <c r="R50" i="31" s="1"/>
  <c r="AE25" i="34"/>
  <c r="AE37" i="34"/>
  <c r="AF44" i="34"/>
  <c r="AF19" i="35"/>
  <c r="F18" i="8"/>
  <c r="L18" i="8" s="1"/>
  <c r="T18" i="8"/>
  <c r="F25" i="8"/>
  <c r="L25" i="8" s="1"/>
  <c r="P27" i="8"/>
  <c r="AD27" i="8" s="1"/>
  <c r="T34" i="8"/>
  <c r="N41" i="8"/>
  <c r="X51" i="8"/>
  <c r="AE48" i="35"/>
  <c r="N22" i="8"/>
  <c r="F32" i="8"/>
  <c r="AD32" i="8" s="1"/>
  <c r="N32" i="8"/>
  <c r="F41" i="8"/>
  <c r="H41" i="8" s="1"/>
  <c r="F22" i="8"/>
  <c r="L22" i="8" s="1"/>
  <c r="N30" i="8"/>
  <c r="T41" i="8"/>
  <c r="T41" i="6" s="1"/>
  <c r="X16" i="7"/>
  <c r="P16" i="7"/>
  <c r="L44" i="7"/>
  <c r="H44" i="7"/>
  <c r="X47" i="6"/>
  <c r="P47" i="6"/>
  <c r="X28" i="6"/>
  <c r="P28" i="6"/>
  <c r="N42" i="24"/>
  <c r="L12" i="27"/>
  <c r="H12" i="27"/>
  <c r="H28" i="27"/>
  <c r="L28" i="27"/>
  <c r="AJ12" i="28"/>
  <c r="J8" i="9"/>
  <c r="J21" i="9"/>
  <c r="J29" i="9"/>
  <c r="J21" i="18"/>
  <c r="J28" i="18"/>
  <c r="P8" i="6"/>
  <c r="X8" i="6"/>
  <c r="T9" i="6"/>
  <c r="H10" i="6"/>
  <c r="P10" i="6"/>
  <c r="X10" i="6"/>
  <c r="F12" i="6"/>
  <c r="T14" i="6"/>
  <c r="R15" i="6"/>
  <c r="F17" i="6"/>
  <c r="P19" i="6"/>
  <c r="X19" i="6"/>
  <c r="H20" i="6"/>
  <c r="T21" i="6"/>
  <c r="T24" i="6"/>
  <c r="P25" i="6"/>
  <c r="F27" i="6"/>
  <c r="F29" i="6"/>
  <c r="AC30" i="6"/>
  <c r="T31" i="6"/>
  <c r="T33" i="6"/>
  <c r="P34" i="6"/>
  <c r="F36" i="6"/>
  <c r="J36" i="24"/>
  <c r="T38" i="6"/>
  <c r="T40" i="6"/>
  <c r="P43" i="6"/>
  <c r="H44" i="6"/>
  <c r="F46" i="6"/>
  <c r="P48" i="6"/>
  <c r="P49" i="6"/>
  <c r="T50" i="6"/>
  <c r="H51" i="6"/>
  <c r="J23" i="10"/>
  <c r="T23" i="23" s="1"/>
  <c r="H17" i="16"/>
  <c r="H19" i="16"/>
  <c r="L20" i="16"/>
  <c r="H27" i="16"/>
  <c r="L28" i="16"/>
  <c r="H33" i="16"/>
  <c r="L34" i="16"/>
  <c r="H41" i="16"/>
  <c r="L42" i="16"/>
  <c r="J23" i="22"/>
  <c r="T9" i="7"/>
  <c r="AC11" i="7"/>
  <c r="N14" i="7"/>
  <c r="N18" i="7"/>
  <c r="F18" i="7"/>
  <c r="H21" i="7"/>
  <c r="L21" i="7"/>
  <c r="L25" i="7"/>
  <c r="H25" i="7"/>
  <c r="H31" i="7"/>
  <c r="L31" i="7"/>
  <c r="J34" i="35"/>
  <c r="J34" i="34"/>
  <c r="J34" i="31"/>
  <c r="J34" i="26"/>
  <c r="J28" i="17"/>
  <c r="J34" i="28"/>
  <c r="J28" i="23"/>
  <c r="P35" i="7"/>
  <c r="J28" i="22"/>
  <c r="AC41" i="7"/>
  <c r="R41" i="7"/>
  <c r="F44" i="26"/>
  <c r="T51" i="7"/>
  <c r="N51" i="7"/>
  <c r="N16" i="24"/>
  <c r="H8" i="27"/>
  <c r="H9" i="27" s="1"/>
  <c r="F9" i="27"/>
  <c r="L8" i="27"/>
  <c r="L9" i="27" s="1"/>
  <c r="AI8" i="28"/>
  <c r="AJ8" i="28"/>
  <c r="J11" i="9"/>
  <c r="F14" i="9"/>
  <c r="J10" i="18"/>
  <c r="J11" i="18"/>
  <c r="J16" i="18"/>
  <c r="F9" i="6"/>
  <c r="P11" i="6"/>
  <c r="X11" i="6"/>
  <c r="F14" i="6"/>
  <c r="AC15" i="6"/>
  <c r="F21" i="6"/>
  <c r="J20" i="24"/>
  <c r="F24" i="6"/>
  <c r="P26" i="6"/>
  <c r="F31" i="6"/>
  <c r="F33" i="6"/>
  <c r="P35" i="6"/>
  <c r="X35" i="6"/>
  <c r="F38" i="6"/>
  <c r="F40" i="6"/>
  <c r="N40" i="6"/>
  <c r="P45" i="6"/>
  <c r="X45" i="6"/>
  <c r="F50" i="6"/>
  <c r="H10" i="16"/>
  <c r="L11" i="16"/>
  <c r="H18" i="16"/>
  <c r="H32" i="16"/>
  <c r="T14" i="7"/>
  <c r="N21" i="7"/>
  <c r="T25" i="7"/>
  <c r="N25" i="7"/>
  <c r="N31" i="7"/>
  <c r="X35" i="7"/>
  <c r="G5" i="20"/>
  <c r="J40" i="35"/>
  <c r="J40" i="34"/>
  <c r="J40" i="31"/>
  <c r="J40" i="28"/>
  <c r="J33" i="22"/>
  <c r="J33" i="23"/>
  <c r="X41" i="7"/>
  <c r="J33" i="17"/>
  <c r="F42" i="28"/>
  <c r="F42" i="26"/>
  <c r="AC43" i="7"/>
  <c r="V43" i="7"/>
  <c r="F35" i="22"/>
  <c r="N35" i="22" s="1"/>
  <c r="L35" i="22" s="1"/>
  <c r="R43" i="7"/>
  <c r="L46" i="7"/>
  <c r="H46" i="7"/>
  <c r="J18" i="24"/>
  <c r="J30" i="24"/>
  <c r="T13" i="7"/>
  <c r="P12" i="7"/>
  <c r="H14" i="7"/>
  <c r="L14" i="7"/>
  <c r="N16" i="7"/>
  <c r="F16" i="7"/>
  <c r="J26" i="35"/>
  <c r="J26" i="34"/>
  <c r="J26" i="31"/>
  <c r="J23" i="23"/>
  <c r="J23" i="17"/>
  <c r="J26" i="28"/>
  <c r="J26" i="26"/>
  <c r="P29" i="7"/>
  <c r="D5" i="20"/>
  <c r="T39" i="7"/>
  <c r="N39" i="7"/>
  <c r="T49" i="7"/>
  <c r="N49" i="7"/>
  <c r="L51" i="7"/>
  <c r="H51" i="7"/>
  <c r="J37" i="9"/>
  <c r="J37" i="18"/>
  <c r="T20" i="6"/>
  <c r="F27" i="24"/>
  <c r="J42" i="24"/>
  <c r="N8" i="10"/>
  <c r="H9" i="7"/>
  <c r="L9" i="7"/>
  <c r="T18" i="7"/>
  <c r="T21" i="7"/>
  <c r="J22" i="34"/>
  <c r="J22" i="35"/>
  <c r="J22" i="31"/>
  <c r="J22" i="26"/>
  <c r="X24" i="7"/>
  <c r="P24" i="7"/>
  <c r="J20" i="17"/>
  <c r="J22" i="28"/>
  <c r="J20" i="23"/>
  <c r="J20" i="22"/>
  <c r="J25" i="35"/>
  <c r="J25" i="34"/>
  <c r="J25" i="31"/>
  <c r="J25" i="28"/>
  <c r="J25" i="26"/>
  <c r="J22" i="17"/>
  <c r="P27" i="7"/>
  <c r="J22" i="22"/>
  <c r="T31" i="7"/>
  <c r="J36" i="35"/>
  <c r="J36" i="34"/>
  <c r="J36" i="31"/>
  <c r="X37" i="7"/>
  <c r="P37" i="7"/>
  <c r="J30" i="17"/>
  <c r="J36" i="26"/>
  <c r="J36" i="28"/>
  <c r="J30" i="22"/>
  <c r="F39" i="7"/>
  <c r="T44" i="7"/>
  <c r="N44" i="7"/>
  <c r="F49" i="7"/>
  <c r="J47" i="24"/>
  <c r="J48" i="24"/>
  <c r="H13" i="27"/>
  <c r="L13" i="27"/>
  <c r="H42" i="27"/>
  <c r="L42" i="27"/>
  <c r="J12" i="24"/>
  <c r="F16" i="24"/>
  <c r="J24" i="24"/>
  <c r="J34" i="24"/>
  <c r="J12" i="35"/>
  <c r="J12" i="34"/>
  <c r="J12" i="31"/>
  <c r="J12" i="28"/>
  <c r="J12" i="26"/>
  <c r="J20" i="35"/>
  <c r="J20" i="34"/>
  <c r="J20" i="31"/>
  <c r="J20" i="28"/>
  <c r="J18" i="23"/>
  <c r="J20" i="26"/>
  <c r="J24" i="35"/>
  <c r="J24" i="34"/>
  <c r="J24" i="31"/>
  <c r="J24" i="26"/>
  <c r="J21" i="17"/>
  <c r="J27" i="35"/>
  <c r="J27" i="34"/>
  <c r="J27" i="31"/>
  <c r="J27" i="28"/>
  <c r="J27" i="26"/>
  <c r="X30" i="7"/>
  <c r="P30" i="7"/>
  <c r="J24" i="17"/>
  <c r="J30" i="35"/>
  <c r="J30" i="31"/>
  <c r="J30" i="34"/>
  <c r="J30" i="28"/>
  <c r="J26" i="17"/>
  <c r="J35" i="35"/>
  <c r="J35" i="34"/>
  <c r="J35" i="31"/>
  <c r="J35" i="26"/>
  <c r="J35" i="28"/>
  <c r="J29" i="17"/>
  <c r="T38" i="7"/>
  <c r="N47" i="7"/>
  <c r="F47" i="7"/>
  <c r="T47" i="7"/>
  <c r="T50" i="7"/>
  <c r="J24" i="23"/>
  <c r="H32" i="27"/>
  <c r="L32" i="27"/>
  <c r="J24" i="28"/>
  <c r="J8" i="35"/>
  <c r="J8" i="34"/>
  <c r="J8" i="26"/>
  <c r="J9" i="26" s="1"/>
  <c r="J8" i="31"/>
  <c r="X11" i="7"/>
  <c r="J16" i="35"/>
  <c r="J16" i="34"/>
  <c r="J16" i="31"/>
  <c r="J14" i="23"/>
  <c r="J16" i="28"/>
  <c r="F18" i="28"/>
  <c r="F18" i="26"/>
  <c r="AC19" i="7"/>
  <c r="F16" i="22"/>
  <c r="N16" i="22" s="1"/>
  <c r="L16" i="22" s="1"/>
  <c r="P22" i="7"/>
  <c r="X26" i="7"/>
  <c r="N28" i="7"/>
  <c r="F28" i="7"/>
  <c r="T28" i="7"/>
  <c r="F32" i="7"/>
  <c r="P32" i="7"/>
  <c r="X36" i="7"/>
  <c r="T40" i="7"/>
  <c r="N42" i="7"/>
  <c r="F42" i="7"/>
  <c r="T42" i="7"/>
  <c r="J44" i="35"/>
  <c r="J44" i="34"/>
  <c r="J44" i="31"/>
  <c r="J44" i="26"/>
  <c r="J37" i="22"/>
  <c r="J11" i="23"/>
  <c r="J37" i="23"/>
  <c r="H15" i="27"/>
  <c r="L15" i="27"/>
  <c r="J8" i="28"/>
  <c r="P9" i="28"/>
  <c r="H21" i="27"/>
  <c r="L22" i="27"/>
  <c r="H34" i="27"/>
  <c r="L34" i="27"/>
  <c r="AJ10" i="28"/>
  <c r="F25" i="35"/>
  <c r="AO25" i="35" s="1"/>
  <c r="F25" i="34"/>
  <c r="F25" i="31"/>
  <c r="AI25" i="31" s="1"/>
  <c r="J11" i="35"/>
  <c r="J11" i="31"/>
  <c r="J11" i="34"/>
  <c r="J18" i="35"/>
  <c r="J18" i="34"/>
  <c r="J18" i="31"/>
  <c r="J18" i="28"/>
  <c r="T20" i="7"/>
  <c r="J42" i="35"/>
  <c r="J42" i="34"/>
  <c r="J42" i="31"/>
  <c r="J42" i="28"/>
  <c r="J42" i="26"/>
  <c r="J47" i="35"/>
  <c r="J47" i="34"/>
  <c r="J47" i="31"/>
  <c r="J47" i="28"/>
  <c r="J47" i="26"/>
  <c r="J10" i="23"/>
  <c r="AE26" i="31"/>
  <c r="AF26" i="31"/>
  <c r="AE22" i="31"/>
  <c r="AF22" i="31"/>
  <c r="AF23" i="31"/>
  <c r="P23" i="31"/>
  <c r="R23" i="31" s="1"/>
  <c r="AE23" i="31" s="1"/>
  <c r="AF25" i="31"/>
  <c r="AF27" i="31"/>
  <c r="AF33" i="31"/>
  <c r="P33" i="31"/>
  <c r="AE41" i="31"/>
  <c r="AF41" i="31"/>
  <c r="AF42" i="31"/>
  <c r="AF44" i="31"/>
  <c r="P21" i="31"/>
  <c r="R21" i="31" s="1"/>
  <c r="AE21" i="31" s="1"/>
  <c r="AF21" i="31"/>
  <c r="AF35" i="31"/>
  <c r="AE35" i="31"/>
  <c r="AF46" i="31"/>
  <c r="P46" i="31"/>
  <c r="R46" i="31" s="1"/>
  <c r="AE46" i="31" s="1"/>
  <c r="AF28" i="31"/>
  <c r="AF43" i="31"/>
  <c r="P9" i="31"/>
  <c r="R9" i="31" s="1"/>
  <c r="AE9" i="31" s="1"/>
  <c r="AF29" i="31"/>
  <c r="P29" i="31"/>
  <c r="AE37" i="31"/>
  <c r="AF45" i="31"/>
  <c r="AE45" i="31"/>
  <c r="AF12" i="34"/>
  <c r="AF17" i="34"/>
  <c r="AF20" i="31"/>
  <c r="AE25" i="31"/>
  <c r="AF34" i="31"/>
  <c r="AF47" i="31"/>
  <c r="P11" i="34"/>
  <c r="R13" i="34"/>
  <c r="AF13" i="34"/>
  <c r="AF18" i="34"/>
  <c r="AF21" i="34"/>
  <c r="P21" i="34"/>
  <c r="R21" i="34" s="1"/>
  <c r="AE21" i="34" s="1"/>
  <c r="AL25" i="34"/>
  <c r="F18" i="35"/>
  <c r="AO18" i="35" s="1"/>
  <c r="F18" i="34"/>
  <c r="F34" i="35"/>
  <c r="AO34" i="35" s="1"/>
  <c r="F34" i="34"/>
  <c r="AO34" i="34" s="1"/>
  <c r="AF24" i="31"/>
  <c r="R44" i="31"/>
  <c r="R8" i="34"/>
  <c r="AE8" i="34" s="1"/>
  <c r="AF14" i="34"/>
  <c r="AL16" i="34"/>
  <c r="AE16" i="34"/>
  <c r="P19" i="34"/>
  <c r="AF26" i="34"/>
  <c r="AL27" i="34"/>
  <c r="AF9" i="34"/>
  <c r="R9" i="34"/>
  <c r="AE9" i="34" s="1"/>
  <c r="AF16" i="34"/>
  <c r="P20" i="34"/>
  <c r="AF20" i="34"/>
  <c r="AF22" i="34"/>
  <c r="AE22" i="34"/>
  <c r="AF29" i="34"/>
  <c r="P29" i="34"/>
  <c r="R29" i="34" s="1"/>
  <c r="AE29" i="34" s="1"/>
  <c r="R30" i="34"/>
  <c r="R31" i="34"/>
  <c r="R32" i="34" s="1"/>
  <c r="AL28" i="34"/>
  <c r="AE41" i="34"/>
  <c r="AF41" i="34"/>
  <c r="AF8" i="35"/>
  <c r="AE36" i="34"/>
  <c r="AE8" i="35"/>
  <c r="AF11" i="35"/>
  <c r="P11" i="35"/>
  <c r="R11" i="35" s="1"/>
  <c r="AE11" i="35" s="1"/>
  <c r="AF17" i="35"/>
  <c r="P17" i="35"/>
  <c r="R17" i="35" s="1"/>
  <c r="AE17" i="35" s="1"/>
  <c r="AF31" i="34"/>
  <c r="AF36" i="34"/>
  <c r="AF38" i="34"/>
  <c r="AF46" i="34"/>
  <c r="R46" i="34"/>
  <c r="AE46" i="34" s="1"/>
  <c r="AF12" i="35"/>
  <c r="P12" i="35"/>
  <c r="R12" i="35" s="1"/>
  <c r="AE12" i="35" s="1"/>
  <c r="AF14" i="35"/>
  <c r="AF21" i="35"/>
  <c r="P21" i="35"/>
  <c r="AF39" i="34"/>
  <c r="AL43" i="34"/>
  <c r="AF24" i="35"/>
  <c r="AF27" i="35"/>
  <c r="P36" i="35"/>
  <c r="AF31" i="35"/>
  <c r="AE49" i="34"/>
  <c r="AF50" i="34"/>
  <c r="R50" i="34"/>
  <c r="AE50" i="34" s="1"/>
  <c r="AF23" i="35"/>
  <c r="P23" i="35"/>
  <c r="AF24" i="34"/>
  <c r="AF27" i="34"/>
  <c r="AL36" i="34"/>
  <c r="R40" i="34"/>
  <c r="AE40" i="34" s="1"/>
  <c r="AF48" i="34"/>
  <c r="AF49" i="34"/>
  <c r="AL10" i="35"/>
  <c r="P13" i="35"/>
  <c r="AF13" i="35"/>
  <c r="P18" i="35"/>
  <c r="AF18" i="35"/>
  <c r="P24" i="35"/>
  <c r="AF25" i="35"/>
  <c r="AE25" i="35"/>
  <c r="AF26" i="35"/>
  <c r="P27" i="35"/>
  <c r="R27" i="35" s="1"/>
  <c r="AE27" i="35" s="1"/>
  <c r="AF28" i="35"/>
  <c r="AE28" i="35"/>
  <c r="P34" i="35"/>
  <c r="R34" i="35" s="1"/>
  <c r="AF36" i="35"/>
  <c r="P33" i="35"/>
  <c r="AF37" i="35"/>
  <c r="AL37" i="35"/>
  <c r="AE39" i="35"/>
  <c r="AF39" i="35"/>
  <c r="AF43" i="35"/>
  <c r="AF34" i="35"/>
  <c r="AE37" i="35"/>
  <c r="AF34" i="34"/>
  <c r="AF42" i="34"/>
  <c r="AF20" i="35"/>
  <c r="AL30" i="35"/>
  <c r="P38" i="35"/>
  <c r="R38" i="35" s="1"/>
  <c r="AE38" i="35" s="1"/>
  <c r="P40" i="35"/>
  <c r="AF45" i="35"/>
  <c r="AE45" i="35"/>
  <c r="P43" i="35"/>
  <c r="R43" i="35" s="1"/>
  <c r="AF35" i="35"/>
  <c r="AF44" i="35"/>
  <c r="N17" i="8"/>
  <c r="F17" i="8"/>
  <c r="T17" i="8"/>
  <c r="X9" i="8"/>
  <c r="P9" i="8"/>
  <c r="X19" i="8"/>
  <c r="P19" i="8"/>
  <c r="AE41" i="35"/>
  <c r="X12" i="8"/>
  <c r="P12" i="8"/>
  <c r="T13" i="8"/>
  <c r="X14" i="8"/>
  <c r="P14" i="8"/>
  <c r="X50" i="8"/>
  <c r="P50" i="8"/>
  <c r="AF49" i="35"/>
  <c r="AF50" i="35"/>
  <c r="F9" i="8"/>
  <c r="N12" i="8"/>
  <c r="N14" i="8"/>
  <c r="F14" i="8"/>
  <c r="X16" i="8"/>
  <c r="P16" i="8"/>
  <c r="N19" i="8"/>
  <c r="F19" i="8"/>
  <c r="N21" i="8"/>
  <c r="F21" i="8"/>
  <c r="X22" i="8"/>
  <c r="P22" i="8"/>
  <c r="X25" i="8"/>
  <c r="P25" i="8"/>
  <c r="V28" i="8"/>
  <c r="R28" i="8"/>
  <c r="V36" i="8"/>
  <c r="AD36" i="8"/>
  <c r="R36" i="8"/>
  <c r="X40" i="8"/>
  <c r="P40" i="8"/>
  <c r="F4" i="20"/>
  <c r="X11" i="8"/>
  <c r="P11" i="8"/>
  <c r="X23" i="8"/>
  <c r="P23" i="8"/>
  <c r="X29" i="8"/>
  <c r="P29" i="8"/>
  <c r="P31" i="8"/>
  <c r="X31" i="8"/>
  <c r="X35" i="8"/>
  <c r="P35" i="8"/>
  <c r="X45" i="8"/>
  <c r="P45" i="8"/>
  <c r="F10" i="14"/>
  <c r="R9" i="14"/>
  <c r="AF47" i="35"/>
  <c r="V20" i="8"/>
  <c r="AD20" i="8"/>
  <c r="V32" i="8"/>
  <c r="X33" i="8"/>
  <c r="P33" i="8"/>
  <c r="X52" i="8"/>
  <c r="P52" i="8"/>
  <c r="F28" i="8"/>
  <c r="F29" i="8"/>
  <c r="X32" i="8"/>
  <c r="N33" i="8"/>
  <c r="F33" i="8"/>
  <c r="D4" i="20"/>
  <c r="J4" i="20" s="1"/>
  <c r="N40" i="8"/>
  <c r="F40" i="8"/>
  <c r="H48" i="8"/>
  <c r="AA48" i="8" s="1"/>
  <c r="AC48" i="8" s="1"/>
  <c r="N50" i="8"/>
  <c r="F50" i="8"/>
  <c r="N26" i="8"/>
  <c r="F26" i="8"/>
  <c r="T26" i="8"/>
  <c r="N35" i="8"/>
  <c r="F35" i="8"/>
  <c r="N37" i="8"/>
  <c r="F37" i="8"/>
  <c r="T37" i="8"/>
  <c r="L39" i="8"/>
  <c r="AA39" i="8" s="1"/>
  <c r="AC39" i="8" s="1"/>
  <c r="X42" i="8"/>
  <c r="P42" i="8"/>
  <c r="X43" i="8"/>
  <c r="N45" i="8"/>
  <c r="F45" i="8"/>
  <c r="N47" i="8"/>
  <c r="F47" i="8"/>
  <c r="T47" i="8"/>
  <c r="X49" i="8"/>
  <c r="P49" i="8"/>
  <c r="N52" i="8"/>
  <c r="F52" i="8"/>
  <c r="G4" i="20"/>
  <c r="X44" i="8"/>
  <c r="P44" i="8"/>
  <c r="R31" i="35" l="1"/>
  <c r="R32" i="35" s="1"/>
  <c r="P32" i="35"/>
  <c r="R14" i="34"/>
  <c r="R15" i="34" s="1"/>
  <c r="P15" i="34"/>
  <c r="AP14" i="28"/>
  <c r="R15" i="28"/>
  <c r="R31" i="31"/>
  <c r="P32" i="31"/>
  <c r="R30" i="8"/>
  <c r="R33" i="28"/>
  <c r="R32" i="28"/>
  <c r="J15" i="30"/>
  <c r="R14" i="35"/>
  <c r="R15" i="35" s="1"/>
  <c r="P15" i="35"/>
  <c r="R14" i="31"/>
  <c r="R15" i="31" s="1"/>
  <c r="P15" i="31"/>
  <c r="AD18" i="31"/>
  <c r="AE34" i="34"/>
  <c r="N16" i="26"/>
  <c r="V41" i="7"/>
  <c r="N36" i="24"/>
  <c r="AD15" i="8"/>
  <c r="R27" i="8"/>
  <c r="AC26" i="7"/>
  <c r="N35" i="10"/>
  <c r="N25" i="31"/>
  <c r="L25" i="31" s="1"/>
  <c r="AE27" i="31"/>
  <c r="AE20" i="35"/>
  <c r="AL47" i="35"/>
  <c r="AE45" i="34"/>
  <c r="AE10" i="31"/>
  <c r="AO25" i="34"/>
  <c r="N25" i="34"/>
  <c r="L25" i="34" s="1"/>
  <c r="H43" i="8"/>
  <c r="AA43" i="8" s="1"/>
  <c r="AC43" i="8" s="1"/>
  <c r="AD34" i="31"/>
  <c r="V15" i="8"/>
  <c r="L16" i="30" s="1"/>
  <c r="R26" i="7"/>
  <c r="H24" i="34" s="1"/>
  <c r="H8" i="8"/>
  <c r="AA8" i="8" s="1"/>
  <c r="AC8" i="8" s="1"/>
  <c r="AD39" i="8"/>
  <c r="H16" i="30"/>
  <c r="F24" i="37"/>
  <c r="N24" i="37" s="1"/>
  <c r="L24" i="37" s="1"/>
  <c r="N25" i="35"/>
  <c r="L25" i="35" s="1"/>
  <c r="F21" i="10"/>
  <c r="F21" i="22"/>
  <c r="N21" i="22" s="1"/>
  <c r="L21" i="22" s="1"/>
  <c r="AD38" i="8"/>
  <c r="J27" i="23"/>
  <c r="F24" i="26"/>
  <c r="V26" i="7"/>
  <c r="L24" i="26" s="1"/>
  <c r="V37" i="6"/>
  <c r="L30" i="9" s="1"/>
  <c r="F21" i="17"/>
  <c r="N21" i="17" s="1"/>
  <c r="L21" i="17" s="1"/>
  <c r="V39" i="8"/>
  <c r="L32" i="11" s="1"/>
  <c r="F14" i="11"/>
  <c r="F14" i="23" s="1"/>
  <c r="X39" i="8"/>
  <c r="N32" i="11" s="1"/>
  <c r="F38" i="30"/>
  <c r="AH8" i="38"/>
  <c r="F16" i="30"/>
  <c r="AH16" i="25"/>
  <c r="J32" i="11"/>
  <c r="AE22" i="35"/>
  <c r="AE13" i="34"/>
  <c r="AE36" i="31"/>
  <c r="AE12" i="31"/>
  <c r="AE50" i="31"/>
  <c r="AE26" i="35"/>
  <c r="AL24" i="34"/>
  <c r="AE13" i="31"/>
  <c r="AE17" i="31"/>
  <c r="AE14" i="31"/>
  <c r="AH20" i="25"/>
  <c r="AH8" i="25"/>
  <c r="H16" i="23"/>
  <c r="F20" i="24"/>
  <c r="AC22" i="6"/>
  <c r="F18" i="9"/>
  <c r="Z20" i="6"/>
  <c r="AB20" i="6" s="1"/>
  <c r="L14" i="9"/>
  <c r="L24" i="9"/>
  <c r="V22" i="6"/>
  <c r="AD46" i="8"/>
  <c r="J15" i="23"/>
  <c r="V48" i="7"/>
  <c r="L47" i="26" s="1"/>
  <c r="AD10" i="8"/>
  <c r="V46" i="8"/>
  <c r="L38" i="11" s="1"/>
  <c r="N34" i="31"/>
  <c r="L34" i="31" s="1"/>
  <c r="R45" i="7"/>
  <c r="H44" i="37" s="1"/>
  <c r="R22" i="6"/>
  <c r="H20" i="25" s="1"/>
  <c r="R10" i="8"/>
  <c r="H10" i="11" s="1"/>
  <c r="Z20" i="7"/>
  <c r="AB20" i="7" s="1"/>
  <c r="F10" i="11"/>
  <c r="F10" i="23" s="1"/>
  <c r="H18" i="35"/>
  <c r="F11" i="28"/>
  <c r="AH11" i="28" s="1"/>
  <c r="H18" i="31"/>
  <c r="F11" i="30"/>
  <c r="AS42" i="28"/>
  <c r="P48" i="8"/>
  <c r="R48" i="8" s="1"/>
  <c r="J31" i="35"/>
  <c r="L41" i="8"/>
  <c r="AA41" i="8" s="1"/>
  <c r="AC41" i="8" s="1"/>
  <c r="H25" i="8"/>
  <c r="AA25" i="8" s="1"/>
  <c r="AC25" i="8" s="1"/>
  <c r="J39" i="30"/>
  <c r="J17" i="31"/>
  <c r="F8" i="17"/>
  <c r="P8" i="23" s="1"/>
  <c r="H49" i="6"/>
  <c r="X32" i="6"/>
  <c r="N26" i="9" s="1"/>
  <c r="L8" i="7"/>
  <c r="Z8" i="7" s="1"/>
  <c r="AB8" i="7" s="1"/>
  <c r="F28" i="34"/>
  <c r="J29" i="18"/>
  <c r="H40" i="7"/>
  <c r="Z40" i="7" s="1"/>
  <c r="AB40" i="7" s="1"/>
  <c r="F41" i="24"/>
  <c r="P29" i="6"/>
  <c r="F26" i="38" s="1"/>
  <c r="AQ26" i="38" s="1"/>
  <c r="J38" i="22"/>
  <c r="AD30" i="8"/>
  <c r="AQ8" i="38"/>
  <c r="R8" i="8"/>
  <c r="H8" i="30" s="1"/>
  <c r="H9" i="30" s="1"/>
  <c r="F28" i="35"/>
  <c r="J38" i="18"/>
  <c r="X46" i="7"/>
  <c r="N45" i="26" s="1"/>
  <c r="X46" i="6"/>
  <c r="N45" i="24" s="1"/>
  <c r="Z44" i="6"/>
  <c r="AB44" i="6" s="1"/>
  <c r="H34" i="6"/>
  <c r="Z34" i="6" s="1"/>
  <c r="AB34" i="6" s="1"/>
  <c r="F34" i="18"/>
  <c r="J38" i="9"/>
  <c r="F30" i="30"/>
  <c r="F8" i="10"/>
  <c r="J42" i="9"/>
  <c r="J50" i="38"/>
  <c r="J23" i="18"/>
  <c r="N39" i="10"/>
  <c r="Z18" i="6"/>
  <c r="AB18" i="6" s="1"/>
  <c r="AU42" i="36"/>
  <c r="AS20" i="25"/>
  <c r="R48" i="7"/>
  <c r="H47" i="37" s="1"/>
  <c r="F34" i="9"/>
  <c r="J31" i="28"/>
  <c r="H24" i="7"/>
  <c r="Z24" i="7" s="1"/>
  <c r="AB24" i="7" s="1"/>
  <c r="Z51" i="6"/>
  <c r="AB51" i="6" s="1"/>
  <c r="AS27" i="38"/>
  <c r="P39" i="6"/>
  <c r="F39" i="38" s="1"/>
  <c r="Z16" i="6"/>
  <c r="AB16" i="6" s="1"/>
  <c r="AS16" i="38"/>
  <c r="AS18" i="37"/>
  <c r="AH27" i="25"/>
  <c r="N18" i="31"/>
  <c r="L18" i="31" s="1"/>
  <c r="AH24" i="28"/>
  <c r="AU18" i="36"/>
  <c r="N16" i="25"/>
  <c r="L16" i="25" s="1"/>
  <c r="AS16" i="25"/>
  <c r="N27" i="25"/>
  <c r="L27" i="25" s="1"/>
  <c r="AS27" i="25"/>
  <c r="J17" i="34"/>
  <c r="F8" i="28"/>
  <c r="F9" i="28" s="1"/>
  <c r="J25" i="24"/>
  <c r="J27" i="17"/>
  <c r="J31" i="26"/>
  <c r="X27" i="6"/>
  <c r="N22" i="9" s="1"/>
  <c r="J45" i="26"/>
  <c r="L12" i="8"/>
  <c r="AA12" i="8" s="1"/>
  <c r="AC12" i="8" s="1"/>
  <c r="H30" i="8"/>
  <c r="AA30" i="8" s="1"/>
  <c r="AC30" i="8" s="1"/>
  <c r="AD51" i="8"/>
  <c r="N18" i="34"/>
  <c r="L18" i="34" s="1"/>
  <c r="AO18" i="34"/>
  <c r="AS18" i="28"/>
  <c r="J17" i="35"/>
  <c r="F47" i="26"/>
  <c r="J27" i="22"/>
  <c r="P33" i="7"/>
  <c r="AC33" i="7" s="1"/>
  <c r="J31" i="31"/>
  <c r="H16" i="17"/>
  <c r="P27" i="6"/>
  <c r="F25" i="38" s="1"/>
  <c r="J38" i="17"/>
  <c r="J45" i="34"/>
  <c r="F44" i="28"/>
  <c r="AS44" i="28" s="1"/>
  <c r="H29" i="7"/>
  <c r="Z29" i="7" s="1"/>
  <c r="AB29" i="7" s="1"/>
  <c r="N37" i="17"/>
  <c r="L37" i="17" s="1"/>
  <c r="H39" i="6"/>
  <c r="Z39" i="6" s="1"/>
  <c r="AB39" i="6" s="1"/>
  <c r="N48" i="24"/>
  <c r="N39" i="9"/>
  <c r="F37" i="34"/>
  <c r="AD37" i="34" s="1"/>
  <c r="J35" i="24"/>
  <c r="J5" i="20"/>
  <c r="X33" i="7"/>
  <c r="N31" i="26" s="1"/>
  <c r="H18" i="28"/>
  <c r="H50" i="7"/>
  <c r="Z50" i="7" s="1"/>
  <c r="AB50" i="7" s="1"/>
  <c r="P46" i="6"/>
  <c r="F45" i="25" s="1"/>
  <c r="N45" i="25" s="1"/>
  <c r="L45" i="25" s="1"/>
  <c r="P12" i="6"/>
  <c r="R12" i="6" s="1"/>
  <c r="N18" i="9"/>
  <c r="P35" i="23"/>
  <c r="R35" i="23" s="1"/>
  <c r="P46" i="7"/>
  <c r="F45" i="37" s="1"/>
  <c r="F12" i="26"/>
  <c r="P51" i="6"/>
  <c r="F42" i="9" s="1"/>
  <c r="Z49" i="6"/>
  <c r="AB49" i="6" s="1"/>
  <c r="H32" i="6"/>
  <c r="Z32" i="6" s="1"/>
  <c r="AB32" i="6" s="1"/>
  <c r="T13" i="6"/>
  <c r="J13" i="38" s="1"/>
  <c r="Z10" i="6"/>
  <c r="AB10" i="6" s="1"/>
  <c r="J22" i="18"/>
  <c r="N27" i="24"/>
  <c r="J42" i="18"/>
  <c r="AQ41" i="25"/>
  <c r="AS42" i="37"/>
  <c r="J50" i="24"/>
  <c r="AE42" i="31"/>
  <c r="N24" i="28"/>
  <c r="AQ24" i="28" s="1"/>
  <c r="J19" i="38"/>
  <c r="J19" i="25"/>
  <c r="F44" i="38"/>
  <c r="F44" i="25"/>
  <c r="F34" i="38"/>
  <c r="F34" i="25"/>
  <c r="AH34" i="25" s="1"/>
  <c r="F17" i="38"/>
  <c r="F17" i="25"/>
  <c r="AH17" i="25" s="1"/>
  <c r="F47" i="38"/>
  <c r="F47" i="25"/>
  <c r="AH47" i="25" s="1"/>
  <c r="F42" i="38"/>
  <c r="F42" i="25"/>
  <c r="J31" i="38"/>
  <c r="J31" i="25"/>
  <c r="J28" i="38"/>
  <c r="J28" i="25"/>
  <c r="H20" i="38"/>
  <c r="F18" i="38"/>
  <c r="F18" i="25"/>
  <c r="AH18" i="25" s="1"/>
  <c r="J14" i="38"/>
  <c r="J14" i="25"/>
  <c r="F11" i="38"/>
  <c r="F11" i="25"/>
  <c r="F8" i="38"/>
  <c r="F9" i="38" s="1"/>
  <c r="F8" i="25"/>
  <c r="J40" i="38"/>
  <c r="J40" i="25"/>
  <c r="J43" i="38"/>
  <c r="J43" i="25"/>
  <c r="X44" i="6"/>
  <c r="P18" i="6"/>
  <c r="AC18" i="6" s="1"/>
  <c r="X18" i="6"/>
  <c r="J17" i="25"/>
  <c r="J17" i="24"/>
  <c r="H27" i="38"/>
  <c r="H27" i="25"/>
  <c r="AC36" i="7"/>
  <c r="F35" i="26"/>
  <c r="H51" i="8"/>
  <c r="L51" i="8"/>
  <c r="L34" i="7"/>
  <c r="H34" i="7"/>
  <c r="H12" i="7"/>
  <c r="L12" i="7"/>
  <c r="L42" i="6"/>
  <c r="Z42" i="6" s="1"/>
  <c r="AB42" i="6" s="1"/>
  <c r="J26" i="25"/>
  <c r="J26" i="24"/>
  <c r="L25" i="6"/>
  <c r="H25" i="6"/>
  <c r="V34" i="7"/>
  <c r="AC34" i="7"/>
  <c r="N25" i="26"/>
  <c r="N22" i="10"/>
  <c r="F47" i="28"/>
  <c r="F39" i="22"/>
  <c r="N39" i="22" s="1"/>
  <c r="L39" i="22" s="1"/>
  <c r="AC48" i="7"/>
  <c r="R11" i="7"/>
  <c r="H12" i="37" s="1"/>
  <c r="F12" i="28"/>
  <c r="F11" i="22"/>
  <c r="N11" i="22" s="1"/>
  <c r="L11" i="22" s="1"/>
  <c r="R49" i="35"/>
  <c r="AE49" i="35" s="1"/>
  <c r="N26" i="26"/>
  <c r="N23" i="10"/>
  <c r="F8" i="26"/>
  <c r="F9" i="26" s="1"/>
  <c r="AC8" i="7"/>
  <c r="F16" i="35"/>
  <c r="J45" i="31"/>
  <c r="J38" i="23"/>
  <c r="J45" i="28"/>
  <c r="N20" i="26"/>
  <c r="N18" i="10"/>
  <c r="N24" i="24"/>
  <c r="N21" i="9"/>
  <c r="J9" i="25"/>
  <c r="AQ8" i="25"/>
  <c r="J35" i="11"/>
  <c r="J42" i="30"/>
  <c r="P43" i="8"/>
  <c r="AD43" i="8" s="1"/>
  <c r="T24" i="8"/>
  <c r="J20" i="30"/>
  <c r="J18" i="11"/>
  <c r="P21" i="8"/>
  <c r="R21" i="8" s="1"/>
  <c r="H20" i="30" s="1"/>
  <c r="F45" i="38"/>
  <c r="F12" i="38"/>
  <c r="F12" i="25"/>
  <c r="J49" i="38"/>
  <c r="J49" i="25"/>
  <c r="J10" i="38"/>
  <c r="J10" i="25"/>
  <c r="J39" i="38"/>
  <c r="J39" i="25"/>
  <c r="J35" i="38"/>
  <c r="J35" i="25"/>
  <c r="AH41" i="25"/>
  <c r="J30" i="38"/>
  <c r="J30" i="25"/>
  <c r="L34" i="8"/>
  <c r="AA34" i="8" s="1"/>
  <c r="AC34" i="8" s="1"/>
  <c r="AC42" i="6"/>
  <c r="H16" i="10"/>
  <c r="F6" i="20"/>
  <c r="H18" i="26"/>
  <c r="N41" i="24"/>
  <c r="P36" i="6"/>
  <c r="F29" i="9" s="1"/>
  <c r="F24" i="38"/>
  <c r="F24" i="25"/>
  <c r="AC45" i="7"/>
  <c r="X51" i="6"/>
  <c r="N50" i="24" s="1"/>
  <c r="F48" i="38"/>
  <c r="AQ48" i="38" s="1"/>
  <c r="F48" i="25"/>
  <c r="N48" i="25" s="1"/>
  <c r="L48" i="25" s="1"/>
  <c r="R42" i="6"/>
  <c r="H41" i="24" s="1"/>
  <c r="J37" i="38"/>
  <c r="J37" i="25"/>
  <c r="P32" i="6"/>
  <c r="R32" i="6" s="1"/>
  <c r="J22" i="38"/>
  <c r="J22" i="25"/>
  <c r="H16" i="38"/>
  <c r="H16" i="25"/>
  <c r="AD8" i="8"/>
  <c r="F28" i="31"/>
  <c r="N28" i="31" s="1"/>
  <c r="L28" i="31" s="1"/>
  <c r="F36" i="38"/>
  <c r="F36" i="25"/>
  <c r="AL19" i="35"/>
  <c r="AQ20" i="25"/>
  <c r="F25" i="37"/>
  <c r="F25" i="36"/>
  <c r="J48" i="37"/>
  <c r="J48" i="36"/>
  <c r="H4" i="20"/>
  <c r="K4" i="20" s="1"/>
  <c r="F30" i="36"/>
  <c r="F30" i="37"/>
  <c r="J49" i="37"/>
  <c r="J49" i="36"/>
  <c r="J37" i="36"/>
  <c r="J37" i="37"/>
  <c r="J28" i="36"/>
  <c r="J28" i="37"/>
  <c r="J39" i="36"/>
  <c r="J39" i="37"/>
  <c r="J14" i="36"/>
  <c r="J14" i="37"/>
  <c r="H40" i="37"/>
  <c r="H40" i="36"/>
  <c r="H16" i="22"/>
  <c r="H18" i="37"/>
  <c r="H18" i="36"/>
  <c r="J22" i="9"/>
  <c r="J25" i="38"/>
  <c r="J9" i="37"/>
  <c r="AH8" i="37"/>
  <c r="AQ8" i="37"/>
  <c r="J38" i="10"/>
  <c r="T38" i="23" s="1"/>
  <c r="J45" i="37"/>
  <c r="J45" i="36"/>
  <c r="J19" i="37"/>
  <c r="J19" i="36"/>
  <c r="F20" i="37"/>
  <c r="N20" i="37" s="1"/>
  <c r="L20" i="37" s="1"/>
  <c r="F20" i="36"/>
  <c r="F27" i="37"/>
  <c r="N27" i="37" s="1"/>
  <c r="L27" i="37" s="1"/>
  <c r="F27" i="36"/>
  <c r="F36" i="37"/>
  <c r="N36" i="37" s="1"/>
  <c r="L36" i="37" s="1"/>
  <c r="F36" i="36"/>
  <c r="F22" i="37"/>
  <c r="F22" i="36"/>
  <c r="F26" i="37"/>
  <c r="F26" i="36"/>
  <c r="H24" i="36"/>
  <c r="H42" i="37"/>
  <c r="H42" i="36"/>
  <c r="F34" i="37"/>
  <c r="N34" i="37" s="1"/>
  <c r="L34" i="37" s="1"/>
  <c r="F34" i="36"/>
  <c r="J27" i="10"/>
  <c r="T27" i="23" s="1"/>
  <c r="J31" i="37"/>
  <c r="J31" i="36"/>
  <c r="J17" i="37"/>
  <c r="J17" i="36"/>
  <c r="J45" i="24"/>
  <c r="J45" i="38"/>
  <c r="X29" i="6"/>
  <c r="J26" i="38"/>
  <c r="F39" i="17"/>
  <c r="F47" i="37"/>
  <c r="N47" i="37" s="1"/>
  <c r="L47" i="37" s="1"/>
  <c r="F47" i="36"/>
  <c r="AH42" i="37"/>
  <c r="J9" i="36"/>
  <c r="AS8" i="36"/>
  <c r="AH18" i="37"/>
  <c r="F12" i="37"/>
  <c r="F12" i="36"/>
  <c r="R8" i="7"/>
  <c r="F8" i="37"/>
  <c r="N8" i="37" s="1"/>
  <c r="L8" i="37" s="1"/>
  <c r="F8" i="36"/>
  <c r="F8" i="22"/>
  <c r="N8" i="22" s="1"/>
  <c r="L8" i="22" s="1"/>
  <c r="N19" i="30"/>
  <c r="N17" i="11"/>
  <c r="V38" i="8"/>
  <c r="F37" i="30"/>
  <c r="F31" i="11"/>
  <c r="F30" i="23" s="1"/>
  <c r="F16" i="37"/>
  <c r="N16" i="37" s="1"/>
  <c r="L16" i="37" s="1"/>
  <c r="F16" i="36"/>
  <c r="J41" i="37"/>
  <c r="J41" i="36"/>
  <c r="F14" i="22"/>
  <c r="N14" i="22" s="1"/>
  <c r="L14" i="22" s="1"/>
  <c r="J43" i="37"/>
  <c r="J43" i="36"/>
  <c r="J13" i="37"/>
  <c r="J13" i="36"/>
  <c r="J50" i="37"/>
  <c r="J50" i="36"/>
  <c r="J10" i="36"/>
  <c r="J10" i="37"/>
  <c r="H8" i="6"/>
  <c r="Z8" i="6" s="1"/>
  <c r="AB8" i="6" s="1"/>
  <c r="Z36" i="7"/>
  <c r="AB36" i="7" s="1"/>
  <c r="F11" i="36"/>
  <c r="F11" i="37"/>
  <c r="N11" i="37" s="1"/>
  <c r="L11" i="37" s="1"/>
  <c r="J17" i="38"/>
  <c r="F35" i="37"/>
  <c r="F35" i="36"/>
  <c r="F44" i="36"/>
  <c r="AU44" i="36" s="1"/>
  <c r="F44" i="37"/>
  <c r="V42" i="6"/>
  <c r="F41" i="38"/>
  <c r="AE50" i="35"/>
  <c r="AL50" i="35"/>
  <c r="AE14" i="34"/>
  <c r="AL14" i="34"/>
  <c r="AE34" i="35"/>
  <c r="AE44" i="31"/>
  <c r="AL31" i="35"/>
  <c r="AL44" i="34"/>
  <c r="AL20" i="35"/>
  <c r="R9" i="28"/>
  <c r="AP9" i="28" s="1"/>
  <c r="AP33" i="28"/>
  <c r="N42" i="28"/>
  <c r="L42" i="28" s="1"/>
  <c r="AH42" i="28"/>
  <c r="N18" i="28"/>
  <c r="L18" i="28" s="1"/>
  <c r="AH18" i="28"/>
  <c r="AP31" i="28"/>
  <c r="AP22" i="28"/>
  <c r="AP45" i="28"/>
  <c r="AE46" i="35"/>
  <c r="AL46" i="35"/>
  <c r="AL29" i="35"/>
  <c r="AE43" i="35"/>
  <c r="AL46" i="34"/>
  <c r="H22" i="8"/>
  <c r="AA22" i="8" s="1"/>
  <c r="AC22" i="8" s="1"/>
  <c r="V27" i="8"/>
  <c r="L22" i="11" s="1"/>
  <c r="H18" i="8"/>
  <c r="AA18" i="8" s="1"/>
  <c r="AC18" i="8" s="1"/>
  <c r="F11" i="10"/>
  <c r="F11" i="17"/>
  <c r="F37" i="22"/>
  <c r="N37" i="22" s="1"/>
  <c r="L37" i="22" s="1"/>
  <c r="F37" i="10"/>
  <c r="L47" i="6"/>
  <c r="H47" i="6"/>
  <c r="N38" i="30"/>
  <c r="Z14" i="7"/>
  <c r="AB14" i="7" s="1"/>
  <c r="X17" i="6"/>
  <c r="N15" i="9" s="1"/>
  <c r="J15" i="18"/>
  <c r="P16" i="6"/>
  <c r="R16" i="6" s="1"/>
  <c r="R37" i="23"/>
  <c r="F27" i="30"/>
  <c r="F24" i="11"/>
  <c r="N26" i="30"/>
  <c r="N23" i="11"/>
  <c r="L38" i="7"/>
  <c r="Z38" i="7" s="1"/>
  <c r="AB38" i="7" s="1"/>
  <c r="F45" i="30"/>
  <c r="F38" i="11"/>
  <c r="F37" i="23" s="1"/>
  <c r="N37" i="23" s="1"/>
  <c r="L37" i="23" s="1"/>
  <c r="R51" i="8"/>
  <c r="F50" i="30"/>
  <c r="F42" i="11"/>
  <c r="F41" i="23" s="1"/>
  <c r="AE23" i="34"/>
  <c r="AL23" i="34"/>
  <c r="AE12" i="34"/>
  <c r="AL12" i="34"/>
  <c r="AL42" i="34"/>
  <c r="R29" i="31"/>
  <c r="AE29" i="31" s="1"/>
  <c r="N50" i="30"/>
  <c r="N42" i="11"/>
  <c r="X18" i="8"/>
  <c r="J18" i="30"/>
  <c r="P18" i="8"/>
  <c r="J16" i="11"/>
  <c r="H38" i="30"/>
  <c r="H32" i="11"/>
  <c r="P16" i="23"/>
  <c r="N16" i="23" s="1"/>
  <c r="L16" i="23" s="1"/>
  <c r="N16" i="17"/>
  <c r="L16" i="17" s="1"/>
  <c r="F14" i="17"/>
  <c r="R15" i="7"/>
  <c r="AC15" i="7"/>
  <c r="F14" i="10"/>
  <c r="L44" i="26"/>
  <c r="L37" i="10"/>
  <c r="L12" i="26"/>
  <c r="L11" i="10"/>
  <c r="V36" i="7"/>
  <c r="F29" i="10"/>
  <c r="F22" i="11"/>
  <c r="F21" i="23" s="1"/>
  <c r="F25" i="30"/>
  <c r="N44" i="26"/>
  <c r="N37" i="10"/>
  <c r="L18" i="26"/>
  <c r="L16" i="10"/>
  <c r="R10" i="7"/>
  <c r="V10" i="7"/>
  <c r="F10" i="17"/>
  <c r="F10" i="10"/>
  <c r="J36" i="18"/>
  <c r="J36" i="9"/>
  <c r="N11" i="26"/>
  <c r="N10" i="10"/>
  <c r="N34" i="35"/>
  <c r="L34" i="35" s="1"/>
  <c r="R36" i="35"/>
  <c r="AL36" i="35" s="1"/>
  <c r="AE30" i="34"/>
  <c r="AE17" i="34"/>
  <c r="AE34" i="31"/>
  <c r="F11" i="26"/>
  <c r="F16" i="28"/>
  <c r="J43" i="24"/>
  <c r="Z9" i="7"/>
  <c r="AB9" i="7" s="1"/>
  <c r="Z51" i="7"/>
  <c r="AB51" i="7" s="1"/>
  <c r="L27" i="7"/>
  <c r="Z27" i="7" s="1"/>
  <c r="AB27" i="7" s="1"/>
  <c r="Z46" i="7"/>
  <c r="AB46" i="7" s="1"/>
  <c r="R36" i="7"/>
  <c r="H29" i="22" s="1"/>
  <c r="L33" i="7"/>
  <c r="Z33" i="7" s="1"/>
  <c r="AB33" i="7" s="1"/>
  <c r="P44" i="6"/>
  <c r="V44" i="6" s="1"/>
  <c r="Z44" i="7"/>
  <c r="AB44" i="7" s="1"/>
  <c r="F18" i="11"/>
  <c r="F17" i="23" s="1"/>
  <c r="H32" i="8"/>
  <c r="L32" i="8"/>
  <c r="X34" i="8"/>
  <c r="P34" i="8"/>
  <c r="J32" i="30"/>
  <c r="J28" i="11"/>
  <c r="AL9" i="35"/>
  <c r="F8" i="30"/>
  <c r="F8" i="11"/>
  <c r="F8" i="23" s="1"/>
  <c r="N30" i="26"/>
  <c r="N26" i="10"/>
  <c r="Z10" i="7"/>
  <c r="AB10" i="7" s="1"/>
  <c r="N18" i="26"/>
  <c r="N16" i="10"/>
  <c r="X39" i="6"/>
  <c r="J32" i="9"/>
  <c r="J32" i="18"/>
  <c r="L28" i="6"/>
  <c r="H28" i="6"/>
  <c r="AL42" i="35"/>
  <c r="AL44" i="35"/>
  <c r="AC10" i="7"/>
  <c r="F16" i="26"/>
  <c r="F29" i="17"/>
  <c r="P29" i="23" s="1"/>
  <c r="R29" i="23" s="1"/>
  <c r="F35" i="28"/>
  <c r="J15" i="9"/>
  <c r="Z25" i="7"/>
  <c r="AB25" i="7" s="1"/>
  <c r="T54" i="8"/>
  <c r="P41" i="8"/>
  <c r="J41" i="30"/>
  <c r="X41" i="8"/>
  <c r="J34" i="11"/>
  <c r="H27" i="30"/>
  <c r="H24" i="11"/>
  <c r="N20" i="30"/>
  <c r="N18" i="11"/>
  <c r="H11" i="30"/>
  <c r="L38" i="30"/>
  <c r="N8" i="30"/>
  <c r="N9" i="30" s="1"/>
  <c r="N8" i="11"/>
  <c r="X17" i="7"/>
  <c r="J17" i="26"/>
  <c r="J15" i="17"/>
  <c r="J15" i="10"/>
  <c r="T15" i="23" s="1"/>
  <c r="J15" i="22"/>
  <c r="P17" i="7"/>
  <c r="R37" i="6"/>
  <c r="F30" i="18"/>
  <c r="N30" i="18" s="1"/>
  <c r="L30" i="18" s="1"/>
  <c r="F30" i="9"/>
  <c r="F36" i="24"/>
  <c r="H27" i="24"/>
  <c r="H24" i="18"/>
  <c r="L17" i="7"/>
  <c r="H17" i="7"/>
  <c r="V49" i="8"/>
  <c r="R49" i="8"/>
  <c r="AD49" i="8"/>
  <c r="F48" i="30"/>
  <c r="F40" i="11"/>
  <c r="F39" i="23" s="1"/>
  <c r="N42" i="30"/>
  <c r="N35" i="11"/>
  <c r="L37" i="8"/>
  <c r="H37" i="8"/>
  <c r="X26" i="8"/>
  <c r="P26" i="8"/>
  <c r="L50" i="30"/>
  <c r="L42" i="11"/>
  <c r="H37" i="30"/>
  <c r="H31" i="11"/>
  <c r="H33" i="8"/>
  <c r="L33" i="8"/>
  <c r="L27" i="30"/>
  <c r="L24" i="11"/>
  <c r="N51" i="30"/>
  <c r="N43" i="11"/>
  <c r="H18" i="11"/>
  <c r="J10" i="14"/>
  <c r="H10" i="14"/>
  <c r="AD40" i="8"/>
  <c r="V40" i="8"/>
  <c r="R40" i="8"/>
  <c r="F40" i="30"/>
  <c r="F33" i="11"/>
  <c r="F32" i="23" s="1"/>
  <c r="L35" i="30"/>
  <c r="L29" i="11"/>
  <c r="L26" i="30"/>
  <c r="L23" i="11"/>
  <c r="N15" i="11"/>
  <c r="N17" i="30"/>
  <c r="AD50" i="8"/>
  <c r="V50" i="8"/>
  <c r="R50" i="8"/>
  <c r="F49" i="30"/>
  <c r="F41" i="11"/>
  <c r="F40" i="23" s="1"/>
  <c r="AD12" i="8"/>
  <c r="R12" i="8"/>
  <c r="V12" i="8"/>
  <c r="V44" i="8"/>
  <c r="R44" i="8"/>
  <c r="AD44" i="8"/>
  <c r="F43" i="30"/>
  <c r="F36" i="11"/>
  <c r="F35" i="23" s="1"/>
  <c r="H52" i="8"/>
  <c r="L52" i="8"/>
  <c r="P47" i="8"/>
  <c r="X47" i="8"/>
  <c r="J46" i="30"/>
  <c r="J39" i="11"/>
  <c r="H35" i="8"/>
  <c r="L35" i="8"/>
  <c r="N29" i="30"/>
  <c r="N26" i="11"/>
  <c r="L28" i="8"/>
  <c r="H28" i="8"/>
  <c r="N31" i="30"/>
  <c r="N27" i="11"/>
  <c r="L19" i="30"/>
  <c r="L17" i="11"/>
  <c r="N44" i="30"/>
  <c r="N37" i="11"/>
  <c r="R31" i="8"/>
  <c r="V31" i="8"/>
  <c r="AD31" i="8"/>
  <c r="F28" i="30"/>
  <c r="F25" i="11"/>
  <c r="F24" i="23" s="1"/>
  <c r="N19" i="11"/>
  <c r="N21" i="30"/>
  <c r="N11" i="11"/>
  <c r="N12" i="30"/>
  <c r="H35" i="30"/>
  <c r="H29" i="11"/>
  <c r="AD28" i="8"/>
  <c r="N23" i="30"/>
  <c r="N21" i="11"/>
  <c r="H25" i="30"/>
  <c r="H22" i="11"/>
  <c r="N14" i="30"/>
  <c r="N13" i="11"/>
  <c r="H17" i="8"/>
  <c r="L17" i="8"/>
  <c r="L8" i="30"/>
  <c r="L9" i="30" s="1"/>
  <c r="L8" i="11"/>
  <c r="N43" i="30"/>
  <c r="N36" i="11"/>
  <c r="L47" i="8"/>
  <c r="H47" i="8"/>
  <c r="R43" i="8"/>
  <c r="V43" i="8"/>
  <c r="F35" i="11"/>
  <c r="F34" i="23" s="1"/>
  <c r="R42" i="8"/>
  <c r="V42" i="8"/>
  <c r="AD42" i="8"/>
  <c r="H6" i="21"/>
  <c r="H12" i="21" s="1"/>
  <c r="P37" i="8"/>
  <c r="X37" i="8"/>
  <c r="J36" i="30"/>
  <c r="J30" i="11"/>
  <c r="AD48" i="8"/>
  <c r="V48" i="8"/>
  <c r="AD52" i="8"/>
  <c r="V52" i="8"/>
  <c r="R52" i="8"/>
  <c r="F51" i="30"/>
  <c r="F43" i="11"/>
  <c r="F42" i="23" s="1"/>
  <c r="L26" i="11"/>
  <c r="L29" i="30"/>
  <c r="AD35" i="8"/>
  <c r="V35" i="8"/>
  <c r="R35" i="8"/>
  <c r="AD29" i="8"/>
  <c r="V29" i="8"/>
  <c r="R29" i="8"/>
  <c r="H45" i="30"/>
  <c r="H38" i="11"/>
  <c r="H26" i="30"/>
  <c r="H23" i="11"/>
  <c r="R22" i="8"/>
  <c r="AD22" i="8"/>
  <c r="V22" i="8"/>
  <c r="L21" i="8"/>
  <c r="H21" i="8"/>
  <c r="V16" i="8"/>
  <c r="AD16" i="8"/>
  <c r="R16" i="8"/>
  <c r="F17" i="30"/>
  <c r="F15" i="11"/>
  <c r="X13" i="8"/>
  <c r="P13" i="8"/>
  <c r="J13" i="30"/>
  <c r="J12" i="11"/>
  <c r="AD9" i="8"/>
  <c r="V9" i="8"/>
  <c r="R9" i="8"/>
  <c r="F10" i="30"/>
  <c r="F9" i="11"/>
  <c r="F9" i="23" s="1"/>
  <c r="AL43" i="35"/>
  <c r="AE31" i="35"/>
  <c r="R33" i="35"/>
  <c r="AE33" i="35" s="1"/>
  <c r="AE14" i="35"/>
  <c r="AL16" i="35"/>
  <c r="AL12" i="35"/>
  <c r="AL17" i="35"/>
  <c r="AE43" i="31"/>
  <c r="AD18" i="34"/>
  <c r="AL21" i="34"/>
  <c r="AL8" i="34"/>
  <c r="AL18" i="34"/>
  <c r="AL9" i="34"/>
  <c r="F29" i="35"/>
  <c r="AO29" i="35" s="1"/>
  <c r="AD28" i="35"/>
  <c r="J41" i="35"/>
  <c r="J41" i="34"/>
  <c r="J41" i="31"/>
  <c r="J41" i="26"/>
  <c r="J34" i="22"/>
  <c r="J41" i="28"/>
  <c r="P42" i="7"/>
  <c r="J34" i="23"/>
  <c r="X42" i="7"/>
  <c r="J34" i="17"/>
  <c r="J34" i="10"/>
  <c r="T34" i="23" s="1"/>
  <c r="L32" i="7"/>
  <c r="H32" i="7"/>
  <c r="N21" i="10"/>
  <c r="N24" i="26"/>
  <c r="L8" i="26"/>
  <c r="L9" i="26" s="1"/>
  <c r="L8" i="10"/>
  <c r="L47" i="7"/>
  <c r="H47" i="7"/>
  <c r="F27" i="26"/>
  <c r="F27" i="28"/>
  <c r="F24" i="17"/>
  <c r="AC30" i="7"/>
  <c r="R30" i="7"/>
  <c r="V30" i="7"/>
  <c r="F24" i="22"/>
  <c r="N24" i="22" s="1"/>
  <c r="L24" i="22" s="1"/>
  <c r="F24" i="10"/>
  <c r="L16" i="26"/>
  <c r="L14" i="10"/>
  <c r="L39" i="7"/>
  <c r="H39" i="7"/>
  <c r="N36" i="26"/>
  <c r="N30" i="10"/>
  <c r="J23" i="26"/>
  <c r="X21" i="7"/>
  <c r="P21" i="7"/>
  <c r="F5" i="20"/>
  <c r="J39" i="34"/>
  <c r="J39" i="35"/>
  <c r="J39" i="31"/>
  <c r="J39" i="28"/>
  <c r="J39" i="26"/>
  <c r="J32" i="17"/>
  <c r="J32" i="23"/>
  <c r="X39" i="7"/>
  <c r="J32" i="22"/>
  <c r="J32" i="10"/>
  <c r="T32" i="23" s="1"/>
  <c r="P39" i="7"/>
  <c r="H24" i="35"/>
  <c r="H24" i="31"/>
  <c r="H21" i="22"/>
  <c r="H21" i="10"/>
  <c r="H21" i="17"/>
  <c r="L42" i="26"/>
  <c r="L35" i="10"/>
  <c r="H35" i="34"/>
  <c r="H29" i="17"/>
  <c r="F34" i="24"/>
  <c r="AC35" i="6"/>
  <c r="R35" i="6"/>
  <c r="F28" i="18"/>
  <c r="N28" i="18" s="1"/>
  <c r="L28" i="18" s="1"/>
  <c r="V35" i="6"/>
  <c r="F28" i="9"/>
  <c r="H31" i="6"/>
  <c r="L31" i="6"/>
  <c r="F24" i="24"/>
  <c r="AC26" i="6"/>
  <c r="R26" i="6"/>
  <c r="F21" i="18"/>
  <c r="N21" i="18" s="1"/>
  <c r="L21" i="18" s="1"/>
  <c r="F21" i="9"/>
  <c r="V26" i="6"/>
  <c r="N11" i="9"/>
  <c r="N12" i="24"/>
  <c r="Z31" i="7"/>
  <c r="AB31" i="7" s="1"/>
  <c r="Z21" i="7"/>
  <c r="AB21" i="7" s="1"/>
  <c r="F47" i="24"/>
  <c r="V48" i="6"/>
  <c r="AC48" i="6"/>
  <c r="R48" i="6"/>
  <c r="F39" i="18"/>
  <c r="N39" i="18" s="1"/>
  <c r="L39" i="18" s="1"/>
  <c r="F39" i="9"/>
  <c r="R44" i="6"/>
  <c r="F36" i="18"/>
  <c r="N36" i="18" s="1"/>
  <c r="L36" i="18" s="1"/>
  <c r="J37" i="24"/>
  <c r="X38" i="6"/>
  <c r="P38" i="6"/>
  <c r="J31" i="18"/>
  <c r="J31" i="9"/>
  <c r="X33" i="6"/>
  <c r="P33" i="6"/>
  <c r="J31" i="24"/>
  <c r="J27" i="18"/>
  <c r="J27" i="9"/>
  <c r="J28" i="24"/>
  <c r="X31" i="6"/>
  <c r="P31" i="6"/>
  <c r="J25" i="18"/>
  <c r="J25" i="9"/>
  <c r="L27" i="6"/>
  <c r="H27" i="6"/>
  <c r="H18" i="9"/>
  <c r="V19" i="6"/>
  <c r="F16" i="18"/>
  <c r="N16" i="18" s="1"/>
  <c r="L16" i="18" s="1"/>
  <c r="AC19" i="6"/>
  <c r="R19" i="6"/>
  <c r="F16" i="9"/>
  <c r="F18" i="24"/>
  <c r="H16" i="24"/>
  <c r="H14" i="9"/>
  <c r="H14" i="18"/>
  <c r="N11" i="24"/>
  <c r="N10" i="9"/>
  <c r="N8" i="24"/>
  <c r="N9" i="24" s="1"/>
  <c r="N8" i="9"/>
  <c r="AC47" i="6"/>
  <c r="V47" i="6"/>
  <c r="R47" i="6"/>
  <c r="R23" i="35"/>
  <c r="AE23" i="35" s="1"/>
  <c r="AL40" i="34"/>
  <c r="AL50" i="34"/>
  <c r="AL11" i="35"/>
  <c r="AE31" i="34"/>
  <c r="R33" i="34"/>
  <c r="AL29" i="34"/>
  <c r="N18" i="35"/>
  <c r="L18" i="35" s="1"/>
  <c r="AD18" i="35"/>
  <c r="R19" i="34"/>
  <c r="AE19" i="34" s="1"/>
  <c r="AD25" i="31"/>
  <c r="AQ8" i="28"/>
  <c r="AH8" i="28"/>
  <c r="J9" i="28"/>
  <c r="H42" i="7"/>
  <c r="L42" i="7"/>
  <c r="N35" i="26"/>
  <c r="N29" i="10"/>
  <c r="P28" i="7"/>
  <c r="X28" i="7"/>
  <c r="F20" i="26"/>
  <c r="V22" i="7"/>
  <c r="F18" i="22"/>
  <c r="N18" i="22" s="1"/>
  <c r="L18" i="22" s="1"/>
  <c r="F20" i="28"/>
  <c r="AC22" i="7"/>
  <c r="R22" i="7"/>
  <c r="F18" i="17"/>
  <c r="F18" i="10"/>
  <c r="N11" i="10"/>
  <c r="N12" i="26"/>
  <c r="N27" i="26"/>
  <c r="N24" i="10"/>
  <c r="J28" i="35"/>
  <c r="J28" i="31"/>
  <c r="J28" i="34"/>
  <c r="J28" i="26"/>
  <c r="X31" i="7"/>
  <c r="P31" i="7"/>
  <c r="J25" i="17"/>
  <c r="J28" i="28"/>
  <c r="J25" i="22"/>
  <c r="J25" i="23"/>
  <c r="J25" i="10"/>
  <c r="T25" i="23" s="1"/>
  <c r="X18" i="7"/>
  <c r="P18" i="7"/>
  <c r="F26" i="26"/>
  <c r="F26" i="28"/>
  <c r="R29" i="7"/>
  <c r="AC29" i="7"/>
  <c r="V29" i="7"/>
  <c r="F23" i="22"/>
  <c r="N23" i="22" s="1"/>
  <c r="L23" i="22" s="1"/>
  <c r="F23" i="10"/>
  <c r="F23" i="17"/>
  <c r="H16" i="7"/>
  <c r="L16" i="7"/>
  <c r="R12" i="7"/>
  <c r="AC12" i="7"/>
  <c r="V12" i="7"/>
  <c r="X25" i="7"/>
  <c r="P25" i="7"/>
  <c r="J14" i="35"/>
  <c r="J14" i="34"/>
  <c r="J14" i="31"/>
  <c r="J14" i="26"/>
  <c r="X14" i="7"/>
  <c r="P14" i="7"/>
  <c r="J14" i="28"/>
  <c r="J13" i="22"/>
  <c r="J13" i="23"/>
  <c r="J13" i="10"/>
  <c r="T13" i="23" s="1"/>
  <c r="J13" i="17"/>
  <c r="F45" i="24"/>
  <c r="R46" i="6"/>
  <c r="F38" i="18"/>
  <c r="N38" i="18" s="1"/>
  <c r="L38" i="18" s="1"/>
  <c r="H40" i="6"/>
  <c r="L40" i="6"/>
  <c r="N35" i="24"/>
  <c r="N29" i="9"/>
  <c r="F23" i="18"/>
  <c r="N23" i="18" s="1"/>
  <c r="L23" i="18" s="1"/>
  <c r="V29" i="6"/>
  <c r="F12" i="24"/>
  <c r="AC11" i="6"/>
  <c r="F11" i="18"/>
  <c r="N11" i="18" s="1"/>
  <c r="L11" i="18" s="1"/>
  <c r="F11" i="9"/>
  <c r="R11" i="6"/>
  <c r="V11" i="6"/>
  <c r="J50" i="35"/>
  <c r="J50" i="34"/>
  <c r="J50" i="28"/>
  <c r="J50" i="31"/>
  <c r="J50" i="26"/>
  <c r="J42" i="22"/>
  <c r="X51" i="7"/>
  <c r="J42" i="23"/>
  <c r="P51" i="7"/>
  <c r="J42" i="17"/>
  <c r="J42" i="10"/>
  <c r="T42" i="23" s="1"/>
  <c r="F34" i="28"/>
  <c r="F34" i="26"/>
  <c r="R35" i="7"/>
  <c r="V35" i="7"/>
  <c r="F28" i="17"/>
  <c r="F28" i="22"/>
  <c r="N28" i="22" s="1"/>
  <c r="L28" i="22" s="1"/>
  <c r="AC35" i="7"/>
  <c r="F28" i="10"/>
  <c r="L18" i="7"/>
  <c r="H18" i="7"/>
  <c r="J49" i="24"/>
  <c r="X50" i="6"/>
  <c r="P50" i="6"/>
  <c r="J41" i="18"/>
  <c r="J41" i="9"/>
  <c r="H6" i="20"/>
  <c r="X40" i="6"/>
  <c r="P40" i="6"/>
  <c r="L36" i="6"/>
  <c r="H36" i="6"/>
  <c r="N30" i="24"/>
  <c r="V25" i="6"/>
  <c r="R25" i="6"/>
  <c r="AC25" i="6"/>
  <c r="X21" i="6"/>
  <c r="P21" i="6"/>
  <c r="X14" i="6"/>
  <c r="P14" i="6"/>
  <c r="J13" i="18"/>
  <c r="J13" i="9"/>
  <c r="J14" i="24"/>
  <c r="F11" i="24"/>
  <c r="V10" i="6"/>
  <c r="F10" i="18"/>
  <c r="N10" i="18" s="1"/>
  <c r="L10" i="18" s="1"/>
  <c r="R10" i="6"/>
  <c r="F10" i="9"/>
  <c r="AC10" i="6"/>
  <c r="V8" i="6"/>
  <c r="F8" i="24"/>
  <c r="F9" i="24" s="1"/>
  <c r="F8" i="9"/>
  <c r="R8" i="6"/>
  <c r="AC8" i="6"/>
  <c r="F8" i="18"/>
  <c r="N8" i="18" s="1"/>
  <c r="L8" i="18" s="1"/>
  <c r="N48" i="30"/>
  <c r="N40" i="11"/>
  <c r="H45" i="8"/>
  <c r="L45" i="8"/>
  <c r="H26" i="8"/>
  <c r="L26" i="8"/>
  <c r="H50" i="8"/>
  <c r="L50" i="8"/>
  <c r="H40" i="8"/>
  <c r="L40" i="8"/>
  <c r="H29" i="8"/>
  <c r="L29" i="8"/>
  <c r="AD33" i="8"/>
  <c r="V33" i="8"/>
  <c r="R33" i="8"/>
  <c r="F31" i="30"/>
  <c r="F27" i="11"/>
  <c r="F26" i="23" s="1"/>
  <c r="L14" i="11"/>
  <c r="AD45" i="8"/>
  <c r="V45" i="8"/>
  <c r="R45" i="8"/>
  <c r="F44" i="30"/>
  <c r="F37" i="11"/>
  <c r="F36" i="23" s="1"/>
  <c r="N28" i="30"/>
  <c r="N25" i="11"/>
  <c r="V23" i="8"/>
  <c r="R23" i="8"/>
  <c r="AD23" i="8"/>
  <c r="F21" i="30"/>
  <c r="F19" i="11"/>
  <c r="F18" i="23" s="1"/>
  <c r="V11" i="8"/>
  <c r="AD11" i="8"/>
  <c r="R11" i="8"/>
  <c r="F12" i="30"/>
  <c r="F11" i="11"/>
  <c r="F11" i="23" s="1"/>
  <c r="L45" i="30"/>
  <c r="N40" i="30"/>
  <c r="N33" i="11"/>
  <c r="R25" i="8"/>
  <c r="V25" i="8"/>
  <c r="AD25" i="8"/>
  <c r="F23" i="30"/>
  <c r="F21" i="11"/>
  <c r="F20" i="23" s="1"/>
  <c r="H19" i="8"/>
  <c r="L19" i="8"/>
  <c r="H14" i="8"/>
  <c r="L14" i="8"/>
  <c r="H9" i="8"/>
  <c r="L9" i="8"/>
  <c r="N49" i="30"/>
  <c r="N41" i="11"/>
  <c r="AD14" i="8"/>
  <c r="V14" i="8"/>
  <c r="R14" i="8"/>
  <c r="F14" i="30"/>
  <c r="F15" i="30" s="1"/>
  <c r="F13" i="11"/>
  <c r="F13" i="23" s="1"/>
  <c r="AD19" i="8"/>
  <c r="V19" i="8"/>
  <c r="R19" i="8"/>
  <c r="X17" i="8"/>
  <c r="P17" i="8"/>
  <c r="H8" i="11"/>
  <c r="R40" i="35"/>
  <c r="AE40" i="35" s="1"/>
  <c r="AL38" i="35"/>
  <c r="AL27" i="35"/>
  <c r="AL14" i="35"/>
  <c r="AL31" i="34"/>
  <c r="AL47" i="34"/>
  <c r="AD34" i="34"/>
  <c r="N34" i="34"/>
  <c r="L34" i="34" s="1"/>
  <c r="AD16" i="35"/>
  <c r="AL34" i="34"/>
  <c r="AL38" i="34"/>
  <c r="F29" i="34"/>
  <c r="AO29" i="34" s="1"/>
  <c r="R11" i="34"/>
  <c r="AE11" i="34" s="1"/>
  <c r="J19" i="35"/>
  <c r="J19" i="34"/>
  <c r="J19" i="31"/>
  <c r="J19" i="28"/>
  <c r="J19" i="26"/>
  <c r="J17" i="22"/>
  <c r="P20" i="7"/>
  <c r="T23" i="7"/>
  <c r="J17" i="23"/>
  <c r="X20" i="7"/>
  <c r="J17" i="10"/>
  <c r="T17" i="23" s="1"/>
  <c r="J17" i="17"/>
  <c r="AD25" i="34"/>
  <c r="H28" i="7"/>
  <c r="L28" i="7"/>
  <c r="J49" i="35"/>
  <c r="J49" i="34"/>
  <c r="J49" i="31"/>
  <c r="J49" i="28"/>
  <c r="X50" i="7"/>
  <c r="P50" i="7"/>
  <c r="J41" i="22"/>
  <c r="J49" i="26"/>
  <c r="J41" i="23"/>
  <c r="J41" i="17"/>
  <c r="J41" i="10"/>
  <c r="T41" i="23" s="1"/>
  <c r="J37" i="35"/>
  <c r="J37" i="34"/>
  <c r="J37" i="31"/>
  <c r="J31" i="23"/>
  <c r="X38" i="7"/>
  <c r="P38" i="7"/>
  <c r="J31" i="17"/>
  <c r="J37" i="26"/>
  <c r="J37" i="28"/>
  <c r="J31" i="22"/>
  <c r="J31" i="10"/>
  <c r="T31" i="23" s="1"/>
  <c r="L49" i="7"/>
  <c r="H49" i="7"/>
  <c r="H47" i="28"/>
  <c r="F22" i="28"/>
  <c r="N22" i="28" s="1"/>
  <c r="L22" i="28" s="1"/>
  <c r="F22" i="26"/>
  <c r="AC24" i="7"/>
  <c r="V24" i="7"/>
  <c r="F20" i="17"/>
  <c r="R24" i="7"/>
  <c r="F20" i="22"/>
  <c r="N20" i="22" s="1"/>
  <c r="L20" i="22" s="1"/>
  <c r="F20" i="10"/>
  <c r="D7" i="21" s="1"/>
  <c r="J48" i="35"/>
  <c r="J48" i="34"/>
  <c r="J48" i="31"/>
  <c r="J48" i="28"/>
  <c r="J48" i="26"/>
  <c r="J40" i="23"/>
  <c r="J40" i="22"/>
  <c r="X49" i="7"/>
  <c r="J40" i="17"/>
  <c r="J40" i="10"/>
  <c r="T40" i="23" s="1"/>
  <c r="P49" i="7"/>
  <c r="N27" i="10"/>
  <c r="J13" i="35"/>
  <c r="J13" i="34"/>
  <c r="J13" i="31"/>
  <c r="J13" i="28"/>
  <c r="J13" i="26"/>
  <c r="X13" i="7"/>
  <c r="P13" i="7"/>
  <c r="J12" i="22"/>
  <c r="J12" i="10"/>
  <c r="T12" i="23" s="1"/>
  <c r="J12" i="17"/>
  <c r="J12" i="23"/>
  <c r="H42" i="35"/>
  <c r="H42" i="34"/>
  <c r="H42" i="31"/>
  <c r="H42" i="28"/>
  <c r="H42" i="26"/>
  <c r="H35" i="17"/>
  <c r="H35" i="23"/>
  <c r="H35" i="22"/>
  <c r="H35" i="10"/>
  <c r="H50" i="6"/>
  <c r="L50" i="6"/>
  <c r="N44" i="24"/>
  <c r="N37" i="9"/>
  <c r="V36" i="6"/>
  <c r="H33" i="6"/>
  <c r="L33" i="6"/>
  <c r="N25" i="24"/>
  <c r="H24" i="6"/>
  <c r="L24" i="6"/>
  <c r="F17" i="24"/>
  <c r="F15" i="18"/>
  <c r="N15" i="18" s="1"/>
  <c r="L15" i="18" s="1"/>
  <c r="F15" i="9"/>
  <c r="D8" i="21" s="1"/>
  <c r="R17" i="6"/>
  <c r="AC17" i="6"/>
  <c r="V17" i="6"/>
  <c r="H14" i="6"/>
  <c r="L14" i="6"/>
  <c r="H44" i="26"/>
  <c r="H40" i="34"/>
  <c r="H40" i="35"/>
  <c r="H40" i="31"/>
  <c r="H33" i="23"/>
  <c r="H40" i="28"/>
  <c r="H33" i="22"/>
  <c r="H33" i="17"/>
  <c r="H12" i="35"/>
  <c r="H12" i="28"/>
  <c r="H12" i="31"/>
  <c r="H11" i="10"/>
  <c r="J10" i="35"/>
  <c r="J9" i="35"/>
  <c r="J10" i="34"/>
  <c r="J9" i="34"/>
  <c r="J10" i="31"/>
  <c r="J10" i="28"/>
  <c r="J10" i="26"/>
  <c r="J9" i="31"/>
  <c r="J9" i="23"/>
  <c r="X9" i="7"/>
  <c r="P9" i="7"/>
  <c r="J9" i="17"/>
  <c r="J9" i="10"/>
  <c r="T9" i="23" s="1"/>
  <c r="J9" i="22"/>
  <c r="N42" i="9"/>
  <c r="F48" i="24"/>
  <c r="V49" i="6"/>
  <c r="F40" i="9"/>
  <c r="R49" i="6"/>
  <c r="AC49" i="6"/>
  <c r="F40" i="18"/>
  <c r="L46" i="6"/>
  <c r="H46" i="6"/>
  <c r="F42" i="24"/>
  <c r="V43" i="6"/>
  <c r="AC43" i="6"/>
  <c r="R43" i="6"/>
  <c r="F35" i="18"/>
  <c r="N35" i="18" s="1"/>
  <c r="L35" i="18" s="1"/>
  <c r="F35" i="9"/>
  <c r="F32" i="9"/>
  <c r="V34" i="6"/>
  <c r="R34" i="6"/>
  <c r="AC34" i="6"/>
  <c r="L29" i="6"/>
  <c r="H29" i="6"/>
  <c r="L17" i="6"/>
  <c r="H17" i="6"/>
  <c r="J13" i="24"/>
  <c r="V16" i="6"/>
  <c r="N10" i="30"/>
  <c r="N9" i="11"/>
  <c r="AL34" i="35"/>
  <c r="R24" i="35"/>
  <c r="AE24" i="35" s="1"/>
  <c r="R18" i="35"/>
  <c r="AE18" i="35" s="1"/>
  <c r="R13" i="35"/>
  <c r="AE13" i="35" s="1"/>
  <c r="R21" i="35"/>
  <c r="AE21" i="35" s="1"/>
  <c r="AM34" i="35"/>
  <c r="AD34" i="35"/>
  <c r="AL30" i="34"/>
  <c r="AL13" i="34"/>
  <c r="R20" i="34"/>
  <c r="AE20" i="34" s="1"/>
  <c r="AD25" i="35"/>
  <c r="H5" i="20"/>
  <c r="X40" i="7"/>
  <c r="P40" i="7"/>
  <c r="J33" i="10"/>
  <c r="T33" i="23" s="1"/>
  <c r="J40" i="26"/>
  <c r="F30" i="26"/>
  <c r="F30" i="28"/>
  <c r="V32" i="7"/>
  <c r="F26" i="17"/>
  <c r="R32" i="7"/>
  <c r="AC32" i="7"/>
  <c r="F26" i="22"/>
  <c r="N26" i="22" s="1"/>
  <c r="L26" i="22" s="1"/>
  <c r="F26" i="10"/>
  <c r="P47" i="7"/>
  <c r="X47" i="7"/>
  <c r="L39" i="10"/>
  <c r="J43" i="35"/>
  <c r="J43" i="34"/>
  <c r="J43" i="31"/>
  <c r="J43" i="26"/>
  <c r="J36" i="23"/>
  <c r="J36" i="22"/>
  <c r="J43" i="28"/>
  <c r="J36" i="17"/>
  <c r="X44" i="7"/>
  <c r="P44" i="7"/>
  <c r="J36" i="10"/>
  <c r="T36" i="23" s="1"/>
  <c r="F36" i="28"/>
  <c r="AC37" i="7"/>
  <c r="R37" i="7"/>
  <c r="F36" i="26"/>
  <c r="V37" i="7"/>
  <c r="F30" i="22"/>
  <c r="N30" i="22" s="1"/>
  <c r="L30" i="22" s="1"/>
  <c r="F30" i="17"/>
  <c r="F30" i="10"/>
  <c r="R27" i="7"/>
  <c r="F25" i="28"/>
  <c r="AC27" i="7"/>
  <c r="V27" i="7"/>
  <c r="F22" i="22"/>
  <c r="N22" i="22" s="1"/>
  <c r="L22" i="22" s="1"/>
  <c r="F25" i="26"/>
  <c r="F22" i="17"/>
  <c r="F22" i="10"/>
  <c r="N22" i="26"/>
  <c r="N20" i="10"/>
  <c r="J19" i="24"/>
  <c r="J17" i="18"/>
  <c r="J17" i="9"/>
  <c r="T23" i="6"/>
  <c r="X20" i="6"/>
  <c r="P20" i="6"/>
  <c r="N34" i="26"/>
  <c r="N28" i="10"/>
  <c r="L21" i="10"/>
  <c r="F44" i="24"/>
  <c r="AC45" i="6"/>
  <c r="R45" i="6"/>
  <c r="V45" i="6"/>
  <c r="F37" i="18"/>
  <c r="N37" i="18" s="1"/>
  <c r="L37" i="18" s="1"/>
  <c r="F37" i="9"/>
  <c r="G6" i="20"/>
  <c r="X41" i="6"/>
  <c r="P41" i="6"/>
  <c r="J33" i="18"/>
  <c r="J33" i="9"/>
  <c r="J40" i="24"/>
  <c r="H38" i="6"/>
  <c r="L38" i="6"/>
  <c r="N34" i="24"/>
  <c r="N28" i="9"/>
  <c r="AC27" i="6"/>
  <c r="H21" i="6"/>
  <c r="L21" i="6"/>
  <c r="V12" i="6"/>
  <c r="H9" i="6"/>
  <c r="L9" i="6"/>
  <c r="R46" i="7"/>
  <c r="F45" i="26"/>
  <c r="F38" i="17"/>
  <c r="N43" i="24"/>
  <c r="N36" i="9"/>
  <c r="J22" i="24"/>
  <c r="X24" i="6"/>
  <c r="P24" i="6"/>
  <c r="J20" i="9"/>
  <c r="J20" i="18"/>
  <c r="N18" i="24"/>
  <c r="N16" i="9"/>
  <c r="L12" i="6"/>
  <c r="H12" i="6"/>
  <c r="J10" i="24"/>
  <c r="X9" i="6"/>
  <c r="P9" i="6"/>
  <c r="J9" i="18"/>
  <c r="J9" i="9"/>
  <c r="AC28" i="6"/>
  <c r="V28" i="6"/>
  <c r="R28" i="6"/>
  <c r="V16" i="7"/>
  <c r="R16" i="7"/>
  <c r="AC16" i="7"/>
  <c r="J15" i="24" l="1"/>
  <c r="J15" i="26"/>
  <c r="N15" i="30"/>
  <c r="R33" i="30"/>
  <c r="J33" i="30"/>
  <c r="J32" i="26"/>
  <c r="N32" i="26"/>
  <c r="R32" i="31"/>
  <c r="R33" i="31"/>
  <c r="AE33" i="31" s="1"/>
  <c r="AE31" i="31"/>
  <c r="H12" i="36"/>
  <c r="J32" i="24"/>
  <c r="AM25" i="34"/>
  <c r="F16" i="34"/>
  <c r="F11" i="31"/>
  <c r="AI11" i="31" s="1"/>
  <c r="L4" i="20"/>
  <c r="F25" i="24"/>
  <c r="V39" i="6"/>
  <c r="F35" i="24"/>
  <c r="F42" i="30"/>
  <c r="N11" i="28"/>
  <c r="L11" i="28" s="1"/>
  <c r="F16" i="31"/>
  <c r="N16" i="31" s="1"/>
  <c r="L16" i="31" s="1"/>
  <c r="N16" i="34"/>
  <c r="L16" i="34" s="1"/>
  <c r="AS20" i="38"/>
  <c r="F27" i="22"/>
  <c r="N27" i="22" s="1"/>
  <c r="L27" i="22" s="1"/>
  <c r="V51" i="6"/>
  <c r="P21" i="23"/>
  <c r="R21" i="23" s="1"/>
  <c r="H44" i="28"/>
  <c r="AC36" i="6"/>
  <c r="F31" i="37"/>
  <c r="F37" i="35"/>
  <c r="AD37" i="35" s="1"/>
  <c r="P13" i="6"/>
  <c r="F13" i="38" s="1"/>
  <c r="H37" i="10"/>
  <c r="H44" i="35"/>
  <c r="F29" i="18"/>
  <c r="H47" i="31"/>
  <c r="F31" i="28"/>
  <c r="F32" i="28" s="1"/>
  <c r="L36" i="24"/>
  <c r="H21" i="23"/>
  <c r="H24" i="28"/>
  <c r="AD28" i="31"/>
  <c r="H24" i="37"/>
  <c r="AH24" i="37"/>
  <c r="J13" i="25"/>
  <c r="F38" i="22"/>
  <c r="N38" i="22" s="1"/>
  <c r="L38" i="22" s="1"/>
  <c r="F26" i="18"/>
  <c r="N26" i="18" s="1"/>
  <c r="L26" i="18" s="1"/>
  <c r="AC39" i="6"/>
  <c r="H11" i="17"/>
  <c r="H37" i="17"/>
  <c r="R36" i="6"/>
  <c r="H34" i="9"/>
  <c r="H24" i="26"/>
  <c r="AM18" i="34"/>
  <c r="H47" i="36"/>
  <c r="AM25" i="35"/>
  <c r="L24" i="28"/>
  <c r="AS12" i="37"/>
  <c r="N12" i="37"/>
  <c r="L12" i="37" s="1"/>
  <c r="AO28" i="34"/>
  <c r="N28" i="34"/>
  <c r="L28" i="34" s="1"/>
  <c r="V32" i="6"/>
  <c r="N38" i="10"/>
  <c r="H20" i="24"/>
  <c r="I4" i="20"/>
  <c r="AS24" i="28"/>
  <c r="AU24" i="36"/>
  <c r="AO37" i="34"/>
  <c r="N37" i="34"/>
  <c r="L37" i="34" s="1"/>
  <c r="F42" i="18"/>
  <c r="N42" i="18" s="1"/>
  <c r="L42" i="18" s="1"/>
  <c r="F26" i="9"/>
  <c r="H37" i="22"/>
  <c r="H44" i="31"/>
  <c r="H39" i="10"/>
  <c r="H47" i="35"/>
  <c r="AD28" i="34"/>
  <c r="N17" i="24"/>
  <c r="R33" i="7"/>
  <c r="H31" i="26" s="1"/>
  <c r="R18" i="6"/>
  <c r="F43" i="24"/>
  <c r="N8" i="17"/>
  <c r="L8" i="17" s="1"/>
  <c r="N35" i="23"/>
  <c r="L35" i="23" s="1"/>
  <c r="AS35" i="28"/>
  <c r="N35" i="28"/>
  <c r="L35" i="28" s="1"/>
  <c r="H44" i="36"/>
  <c r="AO28" i="35"/>
  <c r="N28" i="35"/>
  <c r="F37" i="31"/>
  <c r="AS41" i="38"/>
  <c r="AS24" i="37"/>
  <c r="R51" i="6"/>
  <c r="H50" i="25" s="1"/>
  <c r="AC32" i="6"/>
  <c r="H37" i="23"/>
  <c r="H44" i="34"/>
  <c r="H39" i="23"/>
  <c r="J33" i="26"/>
  <c r="F31" i="26"/>
  <c r="H18" i="18"/>
  <c r="F36" i="9"/>
  <c r="AS44" i="37"/>
  <c r="N44" i="37"/>
  <c r="L44" i="37" s="1"/>
  <c r="AS41" i="25"/>
  <c r="F39" i="30"/>
  <c r="N8" i="28"/>
  <c r="AH44" i="28"/>
  <c r="L20" i="24"/>
  <c r="L18" i="9"/>
  <c r="AU35" i="36"/>
  <c r="AS35" i="37"/>
  <c r="AS12" i="28"/>
  <c r="AQ16" i="25"/>
  <c r="AL49" i="35"/>
  <c r="AU12" i="36"/>
  <c r="AU47" i="36"/>
  <c r="AQ27" i="25"/>
  <c r="F11" i="34"/>
  <c r="F11" i="35"/>
  <c r="AC51" i="6"/>
  <c r="H11" i="23"/>
  <c r="H12" i="34"/>
  <c r="H39" i="22"/>
  <c r="H47" i="26"/>
  <c r="F27" i="10"/>
  <c r="F27" i="17"/>
  <c r="P27" i="23" s="1"/>
  <c r="AM37" i="34"/>
  <c r="L25" i="30"/>
  <c r="AS16" i="28"/>
  <c r="F31" i="36"/>
  <c r="F50" i="25"/>
  <c r="AH50" i="25" s="1"/>
  <c r="F50" i="38"/>
  <c r="AS16" i="37"/>
  <c r="F50" i="24"/>
  <c r="H11" i="22"/>
  <c r="H12" i="26"/>
  <c r="H39" i="17"/>
  <c r="H47" i="34"/>
  <c r="V33" i="7"/>
  <c r="L31" i="26" s="1"/>
  <c r="F38" i="34"/>
  <c r="V18" i="6"/>
  <c r="F26" i="24"/>
  <c r="V46" i="6"/>
  <c r="L45" i="24" s="1"/>
  <c r="AS26" i="28"/>
  <c r="H35" i="31"/>
  <c r="J46" i="26"/>
  <c r="V46" i="7"/>
  <c r="L38" i="10" s="1"/>
  <c r="F45" i="28"/>
  <c r="AC12" i="6"/>
  <c r="F22" i="9"/>
  <c r="F22" i="18"/>
  <c r="N22" i="18" s="1"/>
  <c r="L22" i="18" s="1"/>
  <c r="AC16" i="6"/>
  <c r="X13" i="6"/>
  <c r="N13" i="24" s="1"/>
  <c r="F30" i="24"/>
  <c r="F32" i="18"/>
  <c r="N32" i="18" s="1"/>
  <c r="L32" i="18" s="1"/>
  <c r="F39" i="24"/>
  <c r="AS9" i="28"/>
  <c r="F38" i="10"/>
  <c r="AC46" i="7"/>
  <c r="V27" i="6"/>
  <c r="R27" i="6"/>
  <c r="H25" i="25" s="1"/>
  <c r="J12" i="18"/>
  <c r="J12" i="9"/>
  <c r="R39" i="6"/>
  <c r="H39" i="25" s="1"/>
  <c r="F23" i="9"/>
  <c r="AC46" i="6"/>
  <c r="N38" i="9"/>
  <c r="F39" i="25"/>
  <c r="N39" i="25" s="1"/>
  <c r="L39" i="25" s="1"/>
  <c r="AC29" i="6"/>
  <c r="R29" i="6"/>
  <c r="H26" i="38" s="1"/>
  <c r="F38" i="9"/>
  <c r="H29" i="23"/>
  <c r="H35" i="35"/>
  <c r="F45" i="36"/>
  <c r="AS45" i="36" s="1"/>
  <c r="F25" i="25"/>
  <c r="N25" i="25" s="1"/>
  <c r="L25" i="25" s="1"/>
  <c r="F26" i="25"/>
  <c r="H34" i="18"/>
  <c r="H35" i="26"/>
  <c r="Z25" i="6"/>
  <c r="AB25" i="6" s="1"/>
  <c r="Z34" i="7"/>
  <c r="AB34" i="7" s="1"/>
  <c r="AS11" i="37"/>
  <c r="AS48" i="38"/>
  <c r="AS24" i="38"/>
  <c r="Z12" i="7"/>
  <c r="AB12" i="7" s="1"/>
  <c r="R16" i="23"/>
  <c r="N8" i="38"/>
  <c r="L8" i="38" s="1"/>
  <c r="AS36" i="28"/>
  <c r="AS22" i="37"/>
  <c r="AS45" i="37"/>
  <c r="F46" i="25"/>
  <c r="N46" i="25" s="1"/>
  <c r="L46" i="25" s="1"/>
  <c r="AS45" i="25"/>
  <c r="AD16" i="31"/>
  <c r="AI16" i="31"/>
  <c r="N47" i="28"/>
  <c r="L47" i="28" s="1"/>
  <c r="AS47" i="28"/>
  <c r="AS11" i="25"/>
  <c r="N42" i="25"/>
  <c r="L42" i="25" s="1"/>
  <c r="AS42" i="25"/>
  <c r="N44" i="25"/>
  <c r="L44" i="25" s="1"/>
  <c r="AS44" i="25"/>
  <c r="F40" i="25"/>
  <c r="F40" i="38"/>
  <c r="AS34" i="28"/>
  <c r="AS20" i="28"/>
  <c r="AU34" i="36"/>
  <c r="AU36" i="36"/>
  <c r="AU20" i="36"/>
  <c r="AU30" i="36"/>
  <c r="AS25" i="38"/>
  <c r="Z12" i="6"/>
  <c r="AB12" i="6" s="1"/>
  <c r="AS30" i="28"/>
  <c r="AC44" i="6"/>
  <c r="AS27" i="28"/>
  <c r="AD21" i="8"/>
  <c r="N12" i="28"/>
  <c r="AQ12" i="28" s="1"/>
  <c r="AQ25" i="38"/>
  <c r="AU16" i="36"/>
  <c r="AS47" i="37"/>
  <c r="AS34" i="37"/>
  <c r="AU26" i="36"/>
  <c r="AU22" i="36"/>
  <c r="AS36" i="37"/>
  <c r="AS20" i="37"/>
  <c r="AU25" i="36"/>
  <c r="N36" i="25"/>
  <c r="L36" i="25" s="1"/>
  <c r="AS36" i="25"/>
  <c r="AQ48" i="25"/>
  <c r="AS48" i="25"/>
  <c r="N24" i="25"/>
  <c r="L24" i="25" s="1"/>
  <c r="AS24" i="25"/>
  <c r="N12" i="25"/>
  <c r="L12" i="25" s="1"/>
  <c r="AS12" i="25"/>
  <c r="AS11" i="38"/>
  <c r="AS42" i="38"/>
  <c r="AS44" i="38"/>
  <c r="AH24" i="25"/>
  <c r="AH45" i="28"/>
  <c r="AS45" i="28"/>
  <c r="AS25" i="28"/>
  <c r="AS26" i="37"/>
  <c r="AU27" i="36"/>
  <c r="AS25" i="37"/>
  <c r="AS36" i="38"/>
  <c r="AS12" i="38"/>
  <c r="AQ45" i="38"/>
  <c r="AS45" i="38"/>
  <c r="N16" i="35"/>
  <c r="AO16" i="35"/>
  <c r="N18" i="25"/>
  <c r="L18" i="25" s="1"/>
  <c r="AS18" i="25"/>
  <c r="AS39" i="25"/>
  <c r="N47" i="25"/>
  <c r="L47" i="25" s="1"/>
  <c r="AS47" i="25"/>
  <c r="N17" i="25"/>
  <c r="L17" i="25" s="1"/>
  <c r="AS17" i="25"/>
  <c r="N34" i="25"/>
  <c r="L34" i="25" s="1"/>
  <c r="AS34" i="25"/>
  <c r="AS11" i="28"/>
  <c r="F20" i="30"/>
  <c r="N44" i="28"/>
  <c r="AQ44" i="28" s="1"/>
  <c r="AU11" i="36"/>
  <c r="AS31" i="37"/>
  <c r="F46" i="38"/>
  <c r="AS27" i="37"/>
  <c r="AS30" i="37"/>
  <c r="AH44" i="25"/>
  <c r="F29" i="31"/>
  <c r="N29" i="31" s="1"/>
  <c r="L29" i="31" s="1"/>
  <c r="AI28" i="31"/>
  <c r="AH25" i="25"/>
  <c r="AS25" i="25"/>
  <c r="AA51" i="8"/>
  <c r="AC51" i="8" s="1"/>
  <c r="AS9" i="38"/>
  <c r="AS18" i="38"/>
  <c r="AQ39" i="38"/>
  <c r="AS39" i="38"/>
  <c r="AS47" i="38"/>
  <c r="AS17" i="38"/>
  <c r="AS34" i="38"/>
  <c r="AH22" i="28"/>
  <c r="AS22" i="28"/>
  <c r="AH9" i="28"/>
  <c r="AH31" i="28"/>
  <c r="AH12" i="28"/>
  <c r="Z36" i="6"/>
  <c r="AB36" i="6" s="1"/>
  <c r="AH45" i="25"/>
  <c r="AH12" i="25"/>
  <c r="X24" i="8"/>
  <c r="P24" i="8"/>
  <c r="AA19" i="8"/>
  <c r="AC19" i="8" s="1"/>
  <c r="AA29" i="8"/>
  <c r="AC29" i="8" s="1"/>
  <c r="AH47" i="28"/>
  <c r="AH42" i="25"/>
  <c r="AH36" i="25"/>
  <c r="Z9" i="6"/>
  <c r="AB9" i="6" s="1"/>
  <c r="AA14" i="8"/>
  <c r="AC14" i="8" s="1"/>
  <c r="AA26" i="8"/>
  <c r="AC26" i="8" s="1"/>
  <c r="H29" i="10"/>
  <c r="H35" i="28"/>
  <c r="V21" i="8"/>
  <c r="L18" i="11" s="1"/>
  <c r="N11" i="31"/>
  <c r="L11" i="31" s="1"/>
  <c r="AD11" i="31"/>
  <c r="AH48" i="25"/>
  <c r="F10" i="38"/>
  <c r="AQ10" i="38" s="1"/>
  <c r="F10" i="25"/>
  <c r="N10" i="25" s="1"/>
  <c r="L10" i="25" s="1"/>
  <c r="F22" i="38"/>
  <c r="AQ22" i="38" s="1"/>
  <c r="F22" i="25"/>
  <c r="N22" i="25" s="1"/>
  <c r="L22" i="25" s="1"/>
  <c r="H50" i="38"/>
  <c r="H44" i="38"/>
  <c r="H44" i="25"/>
  <c r="F19" i="38"/>
  <c r="F19" i="25"/>
  <c r="J21" i="38"/>
  <c r="J21" i="25"/>
  <c r="H30" i="38"/>
  <c r="H30" i="25"/>
  <c r="H39" i="38"/>
  <c r="H42" i="38"/>
  <c r="H42" i="25"/>
  <c r="H48" i="38"/>
  <c r="H48" i="25"/>
  <c r="H17" i="38"/>
  <c r="H17" i="25"/>
  <c r="H35" i="38"/>
  <c r="H35" i="25"/>
  <c r="H8" i="38"/>
  <c r="H9" i="38" s="1"/>
  <c r="H8" i="25"/>
  <c r="H9" i="25" s="1"/>
  <c r="H11" i="38"/>
  <c r="H11" i="25"/>
  <c r="F14" i="38"/>
  <c r="F15" i="38" s="1"/>
  <c r="F14" i="25"/>
  <c r="F15" i="25" s="1"/>
  <c r="F49" i="38"/>
  <c r="F49" i="25"/>
  <c r="H12" i="38"/>
  <c r="H12" i="25"/>
  <c r="H45" i="38"/>
  <c r="H45" i="25"/>
  <c r="H18" i="38"/>
  <c r="H18" i="25"/>
  <c r="F28" i="38"/>
  <c r="F29" i="38" s="1"/>
  <c r="F28" i="25"/>
  <c r="N28" i="25" s="1"/>
  <c r="L28" i="25" s="1"/>
  <c r="F31" i="38"/>
  <c r="F31" i="25"/>
  <c r="F32" i="25" s="1"/>
  <c r="F37" i="38"/>
  <c r="F38" i="38" s="1"/>
  <c r="F37" i="25"/>
  <c r="N37" i="25" s="1"/>
  <c r="L37" i="25" s="1"/>
  <c r="H43" i="38"/>
  <c r="H43" i="25"/>
  <c r="H47" i="38"/>
  <c r="H47" i="25"/>
  <c r="H24" i="38"/>
  <c r="H24" i="25"/>
  <c r="H34" i="38"/>
  <c r="H34" i="25"/>
  <c r="H36" i="38"/>
  <c r="H36" i="25"/>
  <c r="F43" i="38"/>
  <c r="F43" i="25"/>
  <c r="F30" i="38"/>
  <c r="F30" i="25"/>
  <c r="H41" i="38"/>
  <c r="H41" i="25"/>
  <c r="F35" i="38"/>
  <c r="F35" i="25"/>
  <c r="J22" i="30"/>
  <c r="J20" i="11"/>
  <c r="F9" i="25"/>
  <c r="AS9" i="25" s="1"/>
  <c r="N8" i="25"/>
  <c r="L8" i="25" s="1"/>
  <c r="N11" i="25"/>
  <c r="L11" i="25" s="1"/>
  <c r="AH11" i="25"/>
  <c r="AQ39" i="25"/>
  <c r="F39" i="37"/>
  <c r="F39" i="36"/>
  <c r="F41" i="37"/>
  <c r="F41" i="36"/>
  <c r="L41" i="24"/>
  <c r="L34" i="9"/>
  <c r="AQ35" i="37"/>
  <c r="AH35" i="37"/>
  <c r="AH11" i="37"/>
  <c r="AH16" i="37"/>
  <c r="AQ18" i="37"/>
  <c r="P39" i="23"/>
  <c r="R39" i="23" s="1"/>
  <c r="N39" i="17"/>
  <c r="L39" i="17" s="1"/>
  <c r="F33" i="37"/>
  <c r="AH31" i="37"/>
  <c r="AQ24" i="37"/>
  <c r="AS25" i="36"/>
  <c r="AA45" i="8"/>
  <c r="AC45" i="8" s="1"/>
  <c r="F50" i="37"/>
  <c r="N50" i="37" s="1"/>
  <c r="L50" i="37" s="1"/>
  <c r="F50" i="36"/>
  <c r="F14" i="37"/>
  <c r="F14" i="36"/>
  <c r="F15" i="36" s="1"/>
  <c r="F28" i="37"/>
  <c r="F28" i="36"/>
  <c r="F17" i="37"/>
  <c r="N17" i="37" s="1"/>
  <c r="L17" i="37" s="1"/>
  <c r="F17" i="36"/>
  <c r="Z28" i="6"/>
  <c r="AB28" i="6" s="1"/>
  <c r="H16" i="37"/>
  <c r="H16" i="36"/>
  <c r="AH44" i="37"/>
  <c r="F9" i="36"/>
  <c r="AU9" i="36" s="1"/>
  <c r="N8" i="36"/>
  <c r="L8" i="36" s="1"/>
  <c r="AQ42" i="37"/>
  <c r="AH34" i="37"/>
  <c r="AH27" i="37"/>
  <c r="AH30" i="37"/>
  <c r="AQ30" i="37"/>
  <c r="AQ25" i="37"/>
  <c r="AH25" i="37"/>
  <c r="H30" i="36"/>
  <c r="H30" i="37"/>
  <c r="F10" i="37"/>
  <c r="F10" i="36"/>
  <c r="F13" i="37"/>
  <c r="N13" i="37" s="1"/>
  <c r="L13" i="37" s="1"/>
  <c r="F13" i="36"/>
  <c r="H11" i="37"/>
  <c r="H11" i="36"/>
  <c r="Z47" i="6"/>
  <c r="AB47" i="6" s="1"/>
  <c r="N9" i="28"/>
  <c r="L9" i="28" s="1"/>
  <c r="F36" i="35"/>
  <c r="AO36" i="35" s="1"/>
  <c r="F36" i="31"/>
  <c r="AI36" i="31" s="1"/>
  <c r="F36" i="34"/>
  <c r="AO36" i="34" s="1"/>
  <c r="F9" i="37"/>
  <c r="N26" i="24"/>
  <c r="N23" i="9"/>
  <c r="J46" i="24"/>
  <c r="AS26" i="36"/>
  <c r="F23" i="36"/>
  <c r="AS22" i="36"/>
  <c r="AS30" i="36"/>
  <c r="H26" i="36"/>
  <c r="H26" i="37"/>
  <c r="H25" i="37"/>
  <c r="H25" i="36"/>
  <c r="F43" i="37"/>
  <c r="N43" i="37" s="1"/>
  <c r="L43" i="37" s="1"/>
  <c r="F43" i="36"/>
  <c r="F40" i="37"/>
  <c r="N40" i="37" s="1"/>
  <c r="L40" i="37" s="1"/>
  <c r="F40" i="36"/>
  <c r="H22" i="36"/>
  <c r="H22" i="37"/>
  <c r="F37" i="37"/>
  <c r="F37" i="36"/>
  <c r="F48" i="37"/>
  <c r="F48" i="36"/>
  <c r="F49" i="36"/>
  <c r="F49" i="37"/>
  <c r="N49" i="37" s="1"/>
  <c r="L49" i="37" s="1"/>
  <c r="J21" i="36"/>
  <c r="J21" i="37"/>
  <c r="H27" i="36"/>
  <c r="H27" i="37"/>
  <c r="H45" i="37"/>
  <c r="H45" i="36"/>
  <c r="H36" i="37"/>
  <c r="H36" i="36"/>
  <c r="F19" i="36"/>
  <c r="F19" i="37"/>
  <c r="N19" i="37" s="1"/>
  <c r="L19" i="37" s="1"/>
  <c r="Z18" i="7"/>
  <c r="AB18" i="7" s="1"/>
  <c r="H34" i="37"/>
  <c r="H34" i="36"/>
  <c r="H20" i="37"/>
  <c r="H20" i="36"/>
  <c r="Z32" i="7"/>
  <c r="AB32" i="7" s="1"/>
  <c r="AA17" i="8"/>
  <c r="AC17" i="8" s="1"/>
  <c r="AA33" i="8"/>
  <c r="AC33" i="8" s="1"/>
  <c r="AA37" i="8"/>
  <c r="AC37" i="8" s="1"/>
  <c r="H35" i="37"/>
  <c r="H35" i="36"/>
  <c r="AQ41" i="38"/>
  <c r="AS35" i="36"/>
  <c r="L37" i="30"/>
  <c r="L31" i="11"/>
  <c r="H8" i="10"/>
  <c r="H8" i="36"/>
  <c r="H9" i="36" s="1"/>
  <c r="H8" i="37"/>
  <c r="H9" i="37" s="1"/>
  <c r="H8" i="28"/>
  <c r="H9" i="28" s="1"/>
  <c r="H8" i="26"/>
  <c r="H9" i="26" s="1"/>
  <c r="H8" i="22"/>
  <c r="H8" i="17"/>
  <c r="H8" i="34"/>
  <c r="H8" i="31"/>
  <c r="H8" i="23"/>
  <c r="H8" i="35"/>
  <c r="AH12" i="37"/>
  <c r="AH47" i="37"/>
  <c r="F46" i="37"/>
  <c r="N46" i="37" s="1"/>
  <c r="L46" i="37" s="1"/>
  <c r="AQ45" i="37"/>
  <c r="AH45" i="37"/>
  <c r="AQ26" i="37"/>
  <c r="AH26" i="37"/>
  <c r="AH22" i="37"/>
  <c r="F23" i="37"/>
  <c r="N23" i="37" s="1"/>
  <c r="L23" i="37" s="1"/>
  <c r="AQ22" i="37"/>
  <c r="AH36" i="37"/>
  <c r="AH20" i="37"/>
  <c r="AE36" i="35"/>
  <c r="AL33" i="35"/>
  <c r="AQ18" i="28"/>
  <c r="AQ11" i="28"/>
  <c r="N30" i="28"/>
  <c r="AQ30" i="28" s="1"/>
  <c r="AH30" i="28"/>
  <c r="N25" i="28"/>
  <c r="AQ25" i="28" s="1"/>
  <c r="AH25" i="28"/>
  <c r="N20" i="28"/>
  <c r="L20" i="28" s="1"/>
  <c r="AH20" i="28"/>
  <c r="N27" i="28"/>
  <c r="L27" i="28" s="1"/>
  <c r="AH27" i="28"/>
  <c r="AQ42" i="28"/>
  <c r="N36" i="28"/>
  <c r="L36" i="28" s="1"/>
  <c r="AH36" i="28"/>
  <c r="N34" i="28"/>
  <c r="L34" i="28" s="1"/>
  <c r="AH34" i="28"/>
  <c r="N26" i="28"/>
  <c r="AQ26" i="28" s="1"/>
  <c r="AH26" i="28"/>
  <c r="AH35" i="28"/>
  <c r="N16" i="28"/>
  <c r="L16" i="28" s="1"/>
  <c r="AH16" i="28"/>
  <c r="AL13" i="35"/>
  <c r="Z40" i="6"/>
  <c r="AB40" i="6" s="1"/>
  <c r="Z38" i="6"/>
  <c r="AB38" i="6" s="1"/>
  <c r="Z17" i="6"/>
  <c r="AB17" i="6" s="1"/>
  <c r="Z28" i="7"/>
  <c r="AB28" i="7" s="1"/>
  <c r="AA47" i="8"/>
  <c r="AC47" i="8" s="1"/>
  <c r="AA52" i="8"/>
  <c r="AC52" i="8" s="1"/>
  <c r="F44" i="34"/>
  <c r="AO44" i="34" s="1"/>
  <c r="F44" i="35"/>
  <c r="AO44" i="35" s="1"/>
  <c r="F44" i="31"/>
  <c r="AI44" i="31" s="1"/>
  <c r="D6" i="21"/>
  <c r="F23" i="23"/>
  <c r="F49" i="31"/>
  <c r="AI49" i="31" s="1"/>
  <c r="F49" i="35"/>
  <c r="AO49" i="35" s="1"/>
  <c r="F49" i="34"/>
  <c r="F26" i="31"/>
  <c r="N26" i="31" s="1"/>
  <c r="L26" i="31" s="1"/>
  <c r="F26" i="35"/>
  <c r="F26" i="34"/>
  <c r="Z29" i="6"/>
  <c r="AB29" i="6" s="1"/>
  <c r="Z50" i="6"/>
  <c r="AB50" i="6" s="1"/>
  <c r="Z49" i="7"/>
  <c r="AB49" i="7" s="1"/>
  <c r="AA9" i="8"/>
  <c r="AC9" i="8" s="1"/>
  <c r="AA35" i="8"/>
  <c r="AC35" i="8" s="1"/>
  <c r="H42" i="11"/>
  <c r="H50" i="30"/>
  <c r="N39" i="30"/>
  <c r="AA32" i="8"/>
  <c r="AC32" i="8" s="1"/>
  <c r="P11" i="23"/>
  <c r="R11" i="23" s="1"/>
  <c r="N11" i="17"/>
  <c r="L11" i="17" s="1"/>
  <c r="AA50" i="8"/>
  <c r="AC50" i="8" s="1"/>
  <c r="Z16" i="7"/>
  <c r="AB16" i="7" s="1"/>
  <c r="Z27" i="6"/>
  <c r="AB27" i="6" s="1"/>
  <c r="Z31" i="6"/>
  <c r="AB31" i="6" s="1"/>
  <c r="R41" i="8"/>
  <c r="F41" i="30"/>
  <c r="F34" i="11"/>
  <c r="V41" i="8"/>
  <c r="AD41" i="8"/>
  <c r="L11" i="26"/>
  <c r="L10" i="10"/>
  <c r="H14" i="23"/>
  <c r="H14" i="22"/>
  <c r="H14" i="10"/>
  <c r="H16" i="34"/>
  <c r="H16" i="26"/>
  <c r="H16" i="31"/>
  <c r="H14" i="17"/>
  <c r="H16" i="35"/>
  <c r="H16" i="28"/>
  <c r="Z21" i="6"/>
  <c r="AB21" i="6" s="1"/>
  <c r="Z24" i="6"/>
  <c r="AB24" i="6" s="1"/>
  <c r="Z33" i="6"/>
  <c r="AB33" i="6" s="1"/>
  <c r="Z46" i="6"/>
  <c r="AB46" i="6" s="1"/>
  <c r="Z39" i="7"/>
  <c r="AB39" i="7" s="1"/>
  <c r="Z47" i="7"/>
  <c r="AB47" i="7" s="1"/>
  <c r="V17" i="7"/>
  <c r="AC17" i="7"/>
  <c r="F15" i="17"/>
  <c r="F15" i="10"/>
  <c r="F17" i="28"/>
  <c r="R17" i="7"/>
  <c r="F17" i="26"/>
  <c r="F15" i="22"/>
  <c r="N15" i="22" s="1"/>
  <c r="L15" i="22" s="1"/>
  <c r="J34" i="30"/>
  <c r="H10" i="23"/>
  <c r="H10" i="22"/>
  <c r="H10" i="10"/>
  <c r="H11" i="31"/>
  <c r="H11" i="35"/>
  <c r="H11" i="28"/>
  <c r="H11" i="34"/>
  <c r="H11" i="26"/>
  <c r="H10" i="17"/>
  <c r="L35" i="26"/>
  <c r="L29" i="10"/>
  <c r="P14" i="23"/>
  <c r="N14" i="17"/>
  <c r="L14" i="17" s="1"/>
  <c r="H39" i="30"/>
  <c r="N18" i="30"/>
  <c r="N16" i="11"/>
  <c r="AL18" i="35"/>
  <c r="Z14" i="6"/>
  <c r="AB14" i="6" s="1"/>
  <c r="AA40" i="8"/>
  <c r="AC40" i="8" s="1"/>
  <c r="N17" i="26"/>
  <c r="N15" i="10"/>
  <c r="L39" i="30"/>
  <c r="N41" i="30"/>
  <c r="N34" i="11"/>
  <c r="F9" i="30"/>
  <c r="F8" i="31"/>
  <c r="AD8" i="31" s="1"/>
  <c r="F8" i="35"/>
  <c r="F8" i="34"/>
  <c r="R34" i="8"/>
  <c r="F32" i="30"/>
  <c r="F33" i="30" s="1"/>
  <c r="F28" i="11"/>
  <c r="F27" i="23" s="1"/>
  <c r="AD34" i="8"/>
  <c r="V34" i="8"/>
  <c r="F24" i="35"/>
  <c r="AO24" i="35" s="1"/>
  <c r="F24" i="31"/>
  <c r="AI24" i="31" s="1"/>
  <c r="F24" i="34"/>
  <c r="AO24" i="34" s="1"/>
  <c r="Z42" i="7"/>
  <c r="AB42" i="7" s="1"/>
  <c r="AA21" i="8"/>
  <c r="AC21" i="8" s="1"/>
  <c r="AA28" i="8"/>
  <c r="AC28" i="8" s="1"/>
  <c r="Z17" i="7"/>
  <c r="AB17" i="7" s="1"/>
  <c r="H30" i="9"/>
  <c r="H30" i="18"/>
  <c r="H36" i="24"/>
  <c r="N32" i="9"/>
  <c r="N39" i="24"/>
  <c r="N32" i="30"/>
  <c r="N28" i="11"/>
  <c r="P10" i="23"/>
  <c r="N10" i="17"/>
  <c r="L10" i="17" s="1"/>
  <c r="R18" i="8"/>
  <c r="V18" i="8"/>
  <c r="AD18" i="8"/>
  <c r="F18" i="30"/>
  <c r="F16" i="11"/>
  <c r="F15" i="23" s="1"/>
  <c r="L45" i="26"/>
  <c r="I8" i="21"/>
  <c r="I14" i="21" s="1"/>
  <c r="F40" i="24"/>
  <c r="V41" i="6"/>
  <c r="AC41" i="6"/>
  <c r="R41" i="6"/>
  <c r="F33" i="18"/>
  <c r="N33" i="18" s="1"/>
  <c r="L33" i="18" s="1"/>
  <c r="F33" i="9"/>
  <c r="H44" i="24"/>
  <c r="H37" i="18"/>
  <c r="H37" i="9"/>
  <c r="P22" i="23"/>
  <c r="N22" i="17"/>
  <c r="L22" i="17" s="1"/>
  <c r="H25" i="35"/>
  <c r="H25" i="34"/>
  <c r="H25" i="31"/>
  <c r="H25" i="28"/>
  <c r="H25" i="26"/>
  <c r="H22" i="22"/>
  <c r="H22" i="23"/>
  <c r="H22" i="17"/>
  <c r="H22" i="10"/>
  <c r="L36" i="26"/>
  <c r="L30" i="10"/>
  <c r="F43" i="28"/>
  <c r="F43" i="26"/>
  <c r="R44" i="7"/>
  <c r="AC44" i="7"/>
  <c r="F36" i="17"/>
  <c r="F36" i="22"/>
  <c r="N36" i="22" s="1"/>
  <c r="L36" i="22" s="1"/>
  <c r="F36" i="10"/>
  <c r="V44" i="7"/>
  <c r="N26" i="17"/>
  <c r="L26" i="17" s="1"/>
  <c r="P26" i="23"/>
  <c r="R26" i="23" s="1"/>
  <c r="F40" i="28"/>
  <c r="AC40" i="7"/>
  <c r="F40" i="26"/>
  <c r="F33" i="17"/>
  <c r="V40" i="7"/>
  <c r="R40" i="7"/>
  <c r="F33" i="10"/>
  <c r="I7" i="21" s="1"/>
  <c r="I13" i="21" s="1"/>
  <c r="F33" i="22"/>
  <c r="N33" i="22" s="1"/>
  <c r="L33" i="22" s="1"/>
  <c r="L30" i="24"/>
  <c r="L26" i="9"/>
  <c r="H32" i="18"/>
  <c r="H39" i="24"/>
  <c r="H32" i="9"/>
  <c r="H35" i="18"/>
  <c r="H35" i="9"/>
  <c r="H42" i="24"/>
  <c r="F10" i="28"/>
  <c r="F10" i="26"/>
  <c r="AC9" i="7"/>
  <c r="F9" i="17"/>
  <c r="V9" i="7"/>
  <c r="R9" i="7"/>
  <c r="F9" i="22"/>
  <c r="N9" i="22" s="1"/>
  <c r="L9" i="22" s="1"/>
  <c r="F9" i="10"/>
  <c r="N46" i="26"/>
  <c r="AC49" i="7"/>
  <c r="F40" i="22"/>
  <c r="F48" i="28"/>
  <c r="N48" i="28" s="1"/>
  <c r="L48" i="28" s="1"/>
  <c r="R49" i="7"/>
  <c r="F40" i="17"/>
  <c r="P40" i="23" s="1"/>
  <c r="N40" i="23" s="1"/>
  <c r="L40" i="23" s="1"/>
  <c r="F40" i="10"/>
  <c r="F48" i="26"/>
  <c r="V49" i="7"/>
  <c r="P20" i="23"/>
  <c r="R20" i="23" s="1"/>
  <c r="N20" i="17"/>
  <c r="L20" i="17" s="1"/>
  <c r="F23" i="28"/>
  <c r="AQ22" i="28"/>
  <c r="F37" i="26"/>
  <c r="F37" i="28"/>
  <c r="AC38" i="7"/>
  <c r="F31" i="22"/>
  <c r="N31" i="22" s="1"/>
  <c r="L31" i="22" s="1"/>
  <c r="F31" i="10"/>
  <c r="R38" i="7"/>
  <c r="V38" i="7"/>
  <c r="F31" i="17"/>
  <c r="N19" i="26"/>
  <c r="N17" i="10"/>
  <c r="AD29" i="34"/>
  <c r="N29" i="34"/>
  <c r="L29" i="34" s="1"/>
  <c r="H14" i="30"/>
  <c r="H13" i="11"/>
  <c r="F22" i="35"/>
  <c r="F22" i="34"/>
  <c r="F24" i="30"/>
  <c r="F22" i="31"/>
  <c r="L11" i="11"/>
  <c r="L12" i="30"/>
  <c r="H21" i="30"/>
  <c r="H19" i="11"/>
  <c r="F14" i="24"/>
  <c r="R14" i="6"/>
  <c r="F13" i="18"/>
  <c r="N13" i="18" s="1"/>
  <c r="L13" i="18" s="1"/>
  <c r="F13" i="9"/>
  <c r="AC14" i="6"/>
  <c r="V14" i="6"/>
  <c r="R21" i="6"/>
  <c r="AC21" i="6"/>
  <c r="V21" i="6"/>
  <c r="K6" i="20"/>
  <c r="L6" i="20"/>
  <c r="I6" i="20"/>
  <c r="N41" i="9"/>
  <c r="N49" i="24"/>
  <c r="L26" i="24"/>
  <c r="L23" i="9"/>
  <c r="N14" i="26"/>
  <c r="N13" i="10"/>
  <c r="H45" i="24"/>
  <c r="H38" i="9"/>
  <c r="H38" i="18"/>
  <c r="L26" i="26"/>
  <c r="L23" i="10"/>
  <c r="F33" i="28"/>
  <c r="N31" i="28"/>
  <c r="N28" i="26"/>
  <c r="N25" i="10"/>
  <c r="AD38" i="34"/>
  <c r="N38" i="34"/>
  <c r="L38" i="34" s="1"/>
  <c r="L18" i="24"/>
  <c r="L16" i="9"/>
  <c r="H47" i="24"/>
  <c r="H39" i="18"/>
  <c r="H39" i="9"/>
  <c r="L34" i="24"/>
  <c r="L28" i="9"/>
  <c r="AC21" i="7"/>
  <c r="V21" i="7"/>
  <c r="R21" i="7"/>
  <c r="L10" i="30"/>
  <c r="L9" i="11"/>
  <c r="V13" i="8"/>
  <c r="R13" i="8"/>
  <c r="AD13" i="8"/>
  <c r="F13" i="30"/>
  <c r="F12" i="11"/>
  <c r="F12" i="23" s="1"/>
  <c r="L15" i="11"/>
  <c r="L17" i="30"/>
  <c r="N36" i="30"/>
  <c r="N30" i="11"/>
  <c r="L42" i="30"/>
  <c r="L35" i="11"/>
  <c r="N10" i="24"/>
  <c r="N9" i="9"/>
  <c r="J23" i="24"/>
  <c r="F46" i="26"/>
  <c r="L22" i="9"/>
  <c r="L25" i="24"/>
  <c r="H22" i="18"/>
  <c r="N19" i="24"/>
  <c r="N17" i="9"/>
  <c r="P38" i="23"/>
  <c r="R38" i="23" s="1"/>
  <c r="N38" i="17"/>
  <c r="L38" i="17" s="1"/>
  <c r="H45" i="35"/>
  <c r="H45" i="34"/>
  <c r="H45" i="31"/>
  <c r="H45" i="26"/>
  <c r="H45" i="28"/>
  <c r="H38" i="22"/>
  <c r="H38" i="23"/>
  <c r="H38" i="17"/>
  <c r="H38" i="10"/>
  <c r="L44" i="24"/>
  <c r="L37" i="9"/>
  <c r="J21" i="24"/>
  <c r="X23" i="6"/>
  <c r="P23" i="6"/>
  <c r="J19" i="18"/>
  <c r="J19" i="9"/>
  <c r="L25" i="26"/>
  <c r="L22" i="10"/>
  <c r="V47" i="7"/>
  <c r="AC47" i="7"/>
  <c r="R47" i="7"/>
  <c r="H30" i="35"/>
  <c r="H30" i="34"/>
  <c r="H30" i="31"/>
  <c r="H30" i="26"/>
  <c r="H30" i="28"/>
  <c r="H26" i="22"/>
  <c r="H26" i="23"/>
  <c r="H26" i="17"/>
  <c r="H26" i="10"/>
  <c r="L42" i="24"/>
  <c r="L35" i="9"/>
  <c r="H48" i="24"/>
  <c r="H40" i="9"/>
  <c r="H40" i="18"/>
  <c r="N21" i="23"/>
  <c r="L21" i="23" s="1"/>
  <c r="L17" i="24"/>
  <c r="L15" i="9"/>
  <c r="L35" i="24"/>
  <c r="L29" i="9"/>
  <c r="H29" i="18"/>
  <c r="H29" i="9"/>
  <c r="H35" i="24"/>
  <c r="N13" i="26"/>
  <c r="N12" i="10"/>
  <c r="N33" i="26"/>
  <c r="N48" i="26"/>
  <c r="N40" i="10"/>
  <c r="H22" i="35"/>
  <c r="H22" i="31"/>
  <c r="H22" i="34"/>
  <c r="H22" i="28"/>
  <c r="H20" i="23"/>
  <c r="H20" i="22"/>
  <c r="H22" i="26"/>
  <c r="H20" i="17"/>
  <c r="H20" i="10"/>
  <c r="F23" i="26"/>
  <c r="F17" i="22"/>
  <c r="N17" i="22" s="1"/>
  <c r="L17" i="22" s="1"/>
  <c r="F19" i="28"/>
  <c r="V20" i="7"/>
  <c r="F19" i="26"/>
  <c r="F17" i="17"/>
  <c r="F17" i="10"/>
  <c r="AC20" i="7"/>
  <c r="R20" i="7"/>
  <c r="AM34" i="34"/>
  <c r="F14" i="34"/>
  <c r="F14" i="35"/>
  <c r="F14" i="31"/>
  <c r="H21" i="11"/>
  <c r="H23" i="30"/>
  <c r="L44" i="30"/>
  <c r="L37" i="11"/>
  <c r="H8" i="24"/>
  <c r="H9" i="24" s="1"/>
  <c r="H8" i="9"/>
  <c r="H8" i="18"/>
  <c r="H11" i="24"/>
  <c r="H10" i="9"/>
  <c r="H10" i="18"/>
  <c r="F49" i="24"/>
  <c r="R50" i="6"/>
  <c r="AC50" i="6"/>
  <c r="V50" i="6"/>
  <c r="F41" i="18"/>
  <c r="N41" i="18" s="1"/>
  <c r="L41" i="18" s="1"/>
  <c r="F41" i="9"/>
  <c r="L34" i="26"/>
  <c r="L28" i="10"/>
  <c r="F50" i="28"/>
  <c r="F50" i="26"/>
  <c r="R51" i="7"/>
  <c r="AC51" i="7"/>
  <c r="F42" i="10"/>
  <c r="V51" i="7"/>
  <c r="F42" i="22"/>
  <c r="N42" i="22" s="1"/>
  <c r="L42" i="22" s="1"/>
  <c r="F42" i="17"/>
  <c r="H12" i="24"/>
  <c r="H11" i="18"/>
  <c r="H11" i="9"/>
  <c r="AQ45" i="25"/>
  <c r="F14" i="26"/>
  <c r="AC14" i="7"/>
  <c r="F13" i="22"/>
  <c r="N13" i="22" s="1"/>
  <c r="L13" i="22" s="1"/>
  <c r="R14" i="7"/>
  <c r="V14" i="7"/>
  <c r="F13" i="17"/>
  <c r="F13" i="10"/>
  <c r="F14" i="28"/>
  <c r="F15" i="28" s="1"/>
  <c r="H26" i="34"/>
  <c r="H26" i="35"/>
  <c r="H26" i="31"/>
  <c r="H26" i="28"/>
  <c r="H26" i="26"/>
  <c r="H23" i="22"/>
  <c r="H23" i="10"/>
  <c r="H23" i="23"/>
  <c r="H23" i="17"/>
  <c r="N27" i="17"/>
  <c r="L27" i="17" s="1"/>
  <c r="P18" i="23"/>
  <c r="R18" i="23" s="1"/>
  <c r="N18" i="17"/>
  <c r="L18" i="17" s="1"/>
  <c r="AL19" i="34"/>
  <c r="N28" i="24"/>
  <c r="N25" i="9"/>
  <c r="N31" i="24"/>
  <c r="N27" i="9"/>
  <c r="L43" i="24"/>
  <c r="L36" i="9"/>
  <c r="L47" i="24"/>
  <c r="L39" i="9"/>
  <c r="AD29" i="35"/>
  <c r="N29" i="35"/>
  <c r="L29" i="35" s="1"/>
  <c r="AL11" i="34"/>
  <c r="F10" i="35"/>
  <c r="F10" i="34"/>
  <c r="F10" i="31"/>
  <c r="N10" i="31" s="1"/>
  <c r="L10" i="31" s="1"/>
  <c r="H17" i="30"/>
  <c r="H15" i="11"/>
  <c r="L30" i="30"/>
  <c r="H51" i="30"/>
  <c r="H43" i="11"/>
  <c r="H42" i="30"/>
  <c r="H35" i="11"/>
  <c r="L28" i="30"/>
  <c r="L25" i="11"/>
  <c r="N30" i="30"/>
  <c r="F42" i="35"/>
  <c r="AO42" i="35" s="1"/>
  <c r="F42" i="34"/>
  <c r="AO42" i="34" s="1"/>
  <c r="F42" i="31"/>
  <c r="AI42" i="31" s="1"/>
  <c r="F48" i="35"/>
  <c r="F48" i="34"/>
  <c r="F48" i="31"/>
  <c r="N48" i="31" s="1"/>
  <c r="L48" i="31" s="1"/>
  <c r="H40" i="30"/>
  <c r="H33" i="11"/>
  <c r="V26" i="8"/>
  <c r="AD26" i="8"/>
  <c r="R26" i="8"/>
  <c r="F47" i="35"/>
  <c r="AO47" i="35" s="1"/>
  <c r="F47" i="34"/>
  <c r="AO47" i="34" s="1"/>
  <c r="F47" i="31"/>
  <c r="AI47" i="31" s="1"/>
  <c r="R24" i="6"/>
  <c r="F22" i="24"/>
  <c r="AC24" i="6"/>
  <c r="F20" i="18"/>
  <c r="N20" i="18" s="1"/>
  <c r="L20" i="18" s="1"/>
  <c r="V24" i="6"/>
  <c r="F20" i="9"/>
  <c r="L50" i="24"/>
  <c r="L42" i="9"/>
  <c r="J29" i="24"/>
  <c r="J38" i="24"/>
  <c r="H43" i="24"/>
  <c r="H36" i="9"/>
  <c r="H36" i="18"/>
  <c r="H21" i="18"/>
  <c r="H21" i="9"/>
  <c r="H24" i="24"/>
  <c r="H28" i="18"/>
  <c r="H34" i="24"/>
  <c r="H28" i="9"/>
  <c r="F39" i="26"/>
  <c r="R39" i="7"/>
  <c r="AC39" i="7"/>
  <c r="F32" i="10"/>
  <c r="F39" i="28"/>
  <c r="AS39" i="28" s="1"/>
  <c r="V39" i="7"/>
  <c r="F32" i="22"/>
  <c r="N32" i="22" s="1"/>
  <c r="L32" i="22" s="1"/>
  <c r="F32" i="17"/>
  <c r="N39" i="26"/>
  <c r="N32" i="10"/>
  <c r="L27" i="26"/>
  <c r="L24" i="10"/>
  <c r="P24" i="23"/>
  <c r="R24" i="23" s="1"/>
  <c r="N24" i="17"/>
  <c r="L24" i="17" s="1"/>
  <c r="N41" i="26"/>
  <c r="N34" i="10"/>
  <c r="H10" i="30"/>
  <c r="H9" i="11"/>
  <c r="L51" i="30"/>
  <c r="L43" i="11"/>
  <c r="F41" i="35"/>
  <c r="F41" i="34"/>
  <c r="F41" i="31"/>
  <c r="N41" i="31" s="1"/>
  <c r="L41" i="31" s="1"/>
  <c r="N24" i="30"/>
  <c r="H25" i="11"/>
  <c r="H28" i="30"/>
  <c r="J47" i="30"/>
  <c r="H49" i="30"/>
  <c r="H41" i="11"/>
  <c r="L40" i="30"/>
  <c r="L33" i="11"/>
  <c r="L27" i="10"/>
  <c r="V18" i="7"/>
  <c r="R18" i="7"/>
  <c r="AC18" i="7"/>
  <c r="F28" i="26"/>
  <c r="AC31" i="7"/>
  <c r="F28" i="28"/>
  <c r="V31" i="7"/>
  <c r="F25" i="22"/>
  <c r="N25" i="22" s="1"/>
  <c r="L25" i="22" s="1"/>
  <c r="F25" i="17"/>
  <c r="R31" i="7"/>
  <c r="F25" i="10"/>
  <c r="H20" i="34"/>
  <c r="H20" i="35"/>
  <c r="H20" i="28"/>
  <c r="H20" i="31"/>
  <c r="H20" i="26"/>
  <c r="H18" i="17"/>
  <c r="H18" i="22"/>
  <c r="H18" i="10"/>
  <c r="H18" i="23"/>
  <c r="L20" i="26"/>
  <c r="L18" i="10"/>
  <c r="V28" i="7"/>
  <c r="AC28" i="7"/>
  <c r="R28" i="7"/>
  <c r="AL20" i="34"/>
  <c r="F10" i="24"/>
  <c r="R9" i="6"/>
  <c r="AC9" i="6"/>
  <c r="V9" i="6"/>
  <c r="F9" i="18"/>
  <c r="N9" i="18" s="1"/>
  <c r="L9" i="18" s="1"/>
  <c r="F9" i="9"/>
  <c r="N22" i="24"/>
  <c r="N20" i="9"/>
  <c r="N45" i="28"/>
  <c r="AQ45" i="28" s="1"/>
  <c r="F46" i="28"/>
  <c r="N40" i="24"/>
  <c r="N33" i="9"/>
  <c r="V20" i="6"/>
  <c r="F17" i="18"/>
  <c r="N17" i="18" s="1"/>
  <c r="L17" i="18" s="1"/>
  <c r="F17" i="9"/>
  <c r="R20" i="6"/>
  <c r="F19" i="24"/>
  <c r="AC20" i="6"/>
  <c r="N43" i="26"/>
  <c r="N36" i="10"/>
  <c r="L30" i="26"/>
  <c r="L26" i="10"/>
  <c r="N40" i="26"/>
  <c r="N33" i="10"/>
  <c r="V13" i="6"/>
  <c r="N10" i="26"/>
  <c r="N9" i="10"/>
  <c r="H15" i="18"/>
  <c r="H15" i="9"/>
  <c r="H17" i="24"/>
  <c r="D13" i="21"/>
  <c r="F7" i="21"/>
  <c r="F13" i="21" s="1"/>
  <c r="L22" i="26"/>
  <c r="L20" i="10"/>
  <c r="L8" i="28"/>
  <c r="N37" i="26"/>
  <c r="N31" i="10"/>
  <c r="F49" i="26"/>
  <c r="F49" i="28"/>
  <c r="AC50" i="7"/>
  <c r="F41" i="17"/>
  <c r="F41" i="22"/>
  <c r="N41" i="22" s="1"/>
  <c r="L41" i="22" s="1"/>
  <c r="V50" i="7"/>
  <c r="F41" i="10"/>
  <c r="R50" i="7"/>
  <c r="F27" i="35"/>
  <c r="AO27" i="35" s="1"/>
  <c r="F27" i="34"/>
  <c r="AO27" i="34" s="1"/>
  <c r="F27" i="31"/>
  <c r="AI27" i="31" s="1"/>
  <c r="N46" i="30"/>
  <c r="N39" i="11"/>
  <c r="H43" i="30"/>
  <c r="H36" i="11"/>
  <c r="L49" i="30"/>
  <c r="L41" i="11"/>
  <c r="H48" i="30"/>
  <c r="H40" i="11"/>
  <c r="F30" i="34"/>
  <c r="AO30" i="34" s="1"/>
  <c r="F30" i="35"/>
  <c r="F30" i="31"/>
  <c r="N30" i="31" s="1"/>
  <c r="L30" i="31" s="1"/>
  <c r="AD17" i="8"/>
  <c r="V17" i="8"/>
  <c r="R17" i="8"/>
  <c r="L14" i="30"/>
  <c r="L13" i="11"/>
  <c r="F12" i="34"/>
  <c r="AO12" i="34" s="1"/>
  <c r="F12" i="35"/>
  <c r="AO12" i="35" s="1"/>
  <c r="F12" i="31"/>
  <c r="AI12" i="31" s="1"/>
  <c r="L21" i="30"/>
  <c r="L19" i="11"/>
  <c r="F43" i="35"/>
  <c r="AO43" i="35" s="1"/>
  <c r="F43" i="34"/>
  <c r="F43" i="31"/>
  <c r="AI43" i="31" s="1"/>
  <c r="H31" i="30"/>
  <c r="H27" i="11"/>
  <c r="N14" i="24"/>
  <c r="N13" i="9"/>
  <c r="H34" i="35"/>
  <c r="H34" i="34"/>
  <c r="H34" i="31"/>
  <c r="H34" i="28"/>
  <c r="H34" i="26"/>
  <c r="H28" i="23"/>
  <c r="H28" i="22"/>
  <c r="H28" i="17"/>
  <c r="H28" i="10"/>
  <c r="J33" i="24"/>
  <c r="R38" i="6"/>
  <c r="AC38" i="6"/>
  <c r="F31" i="18"/>
  <c r="N31" i="18" s="1"/>
  <c r="L31" i="18" s="1"/>
  <c r="F31" i="9"/>
  <c r="V38" i="6"/>
  <c r="F37" i="24"/>
  <c r="L21" i="9"/>
  <c r="L24" i="24"/>
  <c r="N23" i="26"/>
  <c r="N30" i="17"/>
  <c r="L30" i="17" s="1"/>
  <c r="P30" i="23"/>
  <c r="H36" i="35"/>
  <c r="H36" i="34"/>
  <c r="H36" i="31"/>
  <c r="H36" i="28"/>
  <c r="H30" i="22"/>
  <c r="H30" i="23"/>
  <c r="H30" i="17"/>
  <c r="H30" i="10"/>
  <c r="H36" i="26"/>
  <c r="L5" i="20"/>
  <c r="K5" i="20"/>
  <c r="I5" i="20"/>
  <c r="AL24" i="35"/>
  <c r="H30" i="24"/>
  <c r="H26" i="18"/>
  <c r="H26" i="9"/>
  <c r="L39" i="24"/>
  <c r="L32" i="9"/>
  <c r="L48" i="24"/>
  <c r="L40" i="9"/>
  <c r="D14" i="21"/>
  <c r="F8" i="21"/>
  <c r="F14" i="21" s="1"/>
  <c r="F13" i="28"/>
  <c r="F13" i="26"/>
  <c r="F12" i="22"/>
  <c r="N12" i="22" s="1"/>
  <c r="L12" i="22" s="1"/>
  <c r="AC13" i="7"/>
  <c r="R13" i="7"/>
  <c r="F12" i="10"/>
  <c r="V13" i="7"/>
  <c r="F12" i="17"/>
  <c r="J38" i="26"/>
  <c r="N49" i="26"/>
  <c r="N41" i="10"/>
  <c r="J21" i="34"/>
  <c r="J21" i="35"/>
  <c r="J21" i="31"/>
  <c r="J21" i="26"/>
  <c r="J19" i="23"/>
  <c r="X23" i="7"/>
  <c r="P23" i="7"/>
  <c r="J19" i="17"/>
  <c r="J21" i="28"/>
  <c r="J19" i="22"/>
  <c r="J19" i="10"/>
  <c r="T19" i="23" s="1"/>
  <c r="AL40" i="35"/>
  <c r="L23" i="30"/>
  <c r="L21" i="11"/>
  <c r="H12" i="30"/>
  <c r="H11" i="11"/>
  <c r="F20" i="35"/>
  <c r="AO20" i="35" s="1"/>
  <c r="F20" i="34"/>
  <c r="AO20" i="34" s="1"/>
  <c r="F20" i="31"/>
  <c r="AI20" i="31" s="1"/>
  <c r="H44" i="30"/>
  <c r="H37" i="11"/>
  <c r="L31" i="30"/>
  <c r="L27" i="11"/>
  <c r="L8" i="24"/>
  <c r="L9" i="24" s="1"/>
  <c r="L8" i="9"/>
  <c r="L11" i="24"/>
  <c r="L10" i="9"/>
  <c r="H8" i="21"/>
  <c r="H14" i="21" s="1"/>
  <c r="R40" i="6"/>
  <c r="AC40" i="6"/>
  <c r="V40" i="6"/>
  <c r="P28" i="23"/>
  <c r="N28" i="17"/>
  <c r="L28" i="17" s="1"/>
  <c r="N50" i="26"/>
  <c r="N42" i="10"/>
  <c r="L12" i="24"/>
  <c r="L11" i="9"/>
  <c r="L38" i="9"/>
  <c r="F46" i="24"/>
  <c r="AC25" i="7"/>
  <c r="R25" i="7"/>
  <c r="V25" i="7"/>
  <c r="P23" i="23"/>
  <c r="N23" i="17"/>
  <c r="L23" i="17" s="1"/>
  <c r="F33" i="26"/>
  <c r="J29" i="26"/>
  <c r="AM18" i="35"/>
  <c r="AE33" i="34"/>
  <c r="AL33" i="34"/>
  <c r="AL21" i="35"/>
  <c r="AL23" i="35"/>
  <c r="H18" i="24"/>
  <c r="H16" i="9"/>
  <c r="H16" i="18"/>
  <c r="F28" i="24"/>
  <c r="R31" i="6"/>
  <c r="AC31" i="6"/>
  <c r="F25" i="18"/>
  <c r="N25" i="18" s="1"/>
  <c r="L25" i="18" s="1"/>
  <c r="F25" i="9"/>
  <c r="V31" i="6"/>
  <c r="F31" i="24"/>
  <c r="R33" i="6"/>
  <c r="AC33" i="6"/>
  <c r="F27" i="18"/>
  <c r="N27" i="18" s="1"/>
  <c r="L27" i="18" s="1"/>
  <c r="F27" i="9"/>
  <c r="V33" i="6"/>
  <c r="N37" i="24"/>
  <c r="N31" i="9"/>
  <c r="N46" i="24"/>
  <c r="N8" i="23"/>
  <c r="L8" i="23" s="1"/>
  <c r="R8" i="23"/>
  <c r="H27" i="35"/>
  <c r="H27" i="31"/>
  <c r="H27" i="34"/>
  <c r="H27" i="28"/>
  <c r="H27" i="26"/>
  <c r="H24" i="23"/>
  <c r="H24" i="22"/>
  <c r="H24" i="17"/>
  <c r="H24" i="10"/>
  <c r="F41" i="28"/>
  <c r="N41" i="28" s="1"/>
  <c r="L41" i="28" s="1"/>
  <c r="V42" i="7"/>
  <c r="F41" i="26"/>
  <c r="AC42" i="7"/>
  <c r="F34" i="10"/>
  <c r="R42" i="7"/>
  <c r="F34" i="22"/>
  <c r="F34" i="17"/>
  <c r="P34" i="23" s="1"/>
  <c r="N34" i="23" s="1"/>
  <c r="L34" i="23" s="1"/>
  <c r="N13" i="30"/>
  <c r="N12" i="11"/>
  <c r="F50" i="35"/>
  <c r="AO50" i="35" s="1"/>
  <c r="F50" i="34"/>
  <c r="AO50" i="34" s="1"/>
  <c r="F50" i="31"/>
  <c r="AI50" i="31" s="1"/>
  <c r="V37" i="8"/>
  <c r="R37" i="8"/>
  <c r="AD37" i="8"/>
  <c r="F36" i="30"/>
  <c r="F30" i="11"/>
  <c r="F29" i="23" s="1"/>
  <c r="N29" i="23" s="1"/>
  <c r="L29" i="23" s="1"/>
  <c r="V47" i="8"/>
  <c r="R47" i="8"/>
  <c r="AD47" i="8"/>
  <c r="F46" i="30"/>
  <c r="F39" i="11"/>
  <c r="F38" i="23" s="1"/>
  <c r="L43" i="30"/>
  <c r="L36" i="11"/>
  <c r="F39" i="35"/>
  <c r="F39" i="34"/>
  <c r="F39" i="31"/>
  <c r="N39" i="31" s="1"/>
  <c r="L39" i="31" s="1"/>
  <c r="L48" i="30"/>
  <c r="L40" i="11"/>
  <c r="F32" i="24" l="1"/>
  <c r="N15" i="24"/>
  <c r="L15" i="30"/>
  <c r="F33" i="38"/>
  <c r="F32" i="38"/>
  <c r="F33" i="36"/>
  <c r="F32" i="36"/>
  <c r="AQ31" i="28"/>
  <c r="N32" i="28"/>
  <c r="N15" i="26"/>
  <c r="F15" i="24"/>
  <c r="N31" i="37"/>
  <c r="F32" i="37"/>
  <c r="F15" i="26"/>
  <c r="N14" i="37"/>
  <c r="F15" i="37"/>
  <c r="H25" i="38"/>
  <c r="H32" i="26"/>
  <c r="N32" i="24"/>
  <c r="H15" i="30"/>
  <c r="T33" i="30"/>
  <c r="N33" i="30"/>
  <c r="L32" i="26"/>
  <c r="F32" i="26"/>
  <c r="P33" i="30"/>
  <c r="AO14" i="34"/>
  <c r="F15" i="34"/>
  <c r="AI14" i="31"/>
  <c r="F15" i="31"/>
  <c r="AO14" i="35"/>
  <c r="F15" i="35"/>
  <c r="AO16" i="34"/>
  <c r="AD16" i="34"/>
  <c r="AM16" i="34"/>
  <c r="AS43" i="25"/>
  <c r="AH39" i="25"/>
  <c r="H22" i="9"/>
  <c r="AS43" i="38"/>
  <c r="F13" i="24"/>
  <c r="AC13" i="6"/>
  <c r="F12" i="18"/>
  <c r="N12" i="18" s="1"/>
  <c r="L12" i="18" s="1"/>
  <c r="H27" i="10"/>
  <c r="H42" i="9"/>
  <c r="F46" i="36"/>
  <c r="AU46" i="36" s="1"/>
  <c r="F13" i="25"/>
  <c r="N13" i="25" s="1"/>
  <c r="L13" i="25" s="1"/>
  <c r="AS50" i="25"/>
  <c r="N37" i="35"/>
  <c r="L37" i="35" s="1"/>
  <c r="H42" i="18"/>
  <c r="F12" i="9"/>
  <c r="R13" i="6"/>
  <c r="H12" i="9" s="1"/>
  <c r="H31" i="31"/>
  <c r="H50" i="24"/>
  <c r="L30" i="28"/>
  <c r="AH46" i="25"/>
  <c r="N50" i="25"/>
  <c r="L50" i="25" s="1"/>
  <c r="AO38" i="34"/>
  <c r="F38" i="35"/>
  <c r="AO37" i="35"/>
  <c r="AQ35" i="28"/>
  <c r="AQ25" i="25"/>
  <c r="L26" i="28"/>
  <c r="AQ42" i="25"/>
  <c r="AO48" i="34"/>
  <c r="N48" i="34"/>
  <c r="L48" i="34" s="1"/>
  <c r="AO10" i="34"/>
  <c r="N10" i="34"/>
  <c r="L10" i="34" s="1"/>
  <c r="AO48" i="35"/>
  <c r="N48" i="35"/>
  <c r="L48" i="35" s="1"/>
  <c r="AO10" i="35"/>
  <c r="N10" i="35"/>
  <c r="L10" i="35" s="1"/>
  <c r="AO26" i="34"/>
  <c r="N26" i="34"/>
  <c r="L26" i="34" s="1"/>
  <c r="AO39" i="34"/>
  <c r="N39" i="34"/>
  <c r="L39" i="34" s="1"/>
  <c r="N12" i="9"/>
  <c r="H23" i="18"/>
  <c r="AO43" i="34"/>
  <c r="N43" i="34"/>
  <c r="L43" i="34" s="1"/>
  <c r="H27" i="23"/>
  <c r="H27" i="22"/>
  <c r="H31" i="35"/>
  <c r="AO41" i="34"/>
  <c r="N41" i="34"/>
  <c r="L41" i="34" s="1"/>
  <c r="H25" i="24"/>
  <c r="AO22" i="34"/>
  <c r="N22" i="34"/>
  <c r="L22" i="34" s="1"/>
  <c r="F19" i="35"/>
  <c r="AO19" i="35" s="1"/>
  <c r="AO26" i="35"/>
  <c r="N26" i="35"/>
  <c r="L26" i="35" s="1"/>
  <c r="AQ28" i="38"/>
  <c r="AS9" i="37"/>
  <c r="N9" i="37"/>
  <c r="L9" i="37" s="1"/>
  <c r="H31" i="36"/>
  <c r="AQ17" i="25"/>
  <c r="AS35" i="25"/>
  <c r="N35" i="25"/>
  <c r="L35" i="25" s="1"/>
  <c r="N30" i="25"/>
  <c r="L30" i="25" s="1"/>
  <c r="AS26" i="38"/>
  <c r="N37" i="31"/>
  <c r="L37" i="31" s="1"/>
  <c r="F38" i="31"/>
  <c r="AI37" i="31"/>
  <c r="AD37" i="31"/>
  <c r="AI22" i="31"/>
  <c r="N22" i="31"/>
  <c r="L22" i="31" s="1"/>
  <c r="AO49" i="34"/>
  <c r="N49" i="34"/>
  <c r="L49" i="34" s="1"/>
  <c r="H23" i="9"/>
  <c r="AO30" i="35"/>
  <c r="N30" i="35"/>
  <c r="L30" i="35" s="1"/>
  <c r="H31" i="28"/>
  <c r="H31" i="34"/>
  <c r="F19" i="34"/>
  <c r="AO19" i="34" s="1"/>
  <c r="F23" i="38"/>
  <c r="H31" i="37"/>
  <c r="AS26" i="25"/>
  <c r="N26" i="25"/>
  <c r="L26" i="25" s="1"/>
  <c r="AM28" i="34"/>
  <c r="AO39" i="35"/>
  <c r="N39" i="35"/>
  <c r="L39" i="35" s="1"/>
  <c r="H26" i="24"/>
  <c r="H27" i="17"/>
  <c r="AO41" i="35"/>
  <c r="N41" i="35"/>
  <c r="L41" i="35" s="1"/>
  <c r="AO22" i="35"/>
  <c r="N22" i="35"/>
  <c r="L22" i="35" s="1"/>
  <c r="F19" i="31"/>
  <c r="AI19" i="31" s="1"/>
  <c r="AS31" i="28"/>
  <c r="AS50" i="38"/>
  <c r="AU31" i="36"/>
  <c r="L28" i="35"/>
  <c r="AM28" i="35"/>
  <c r="AQ44" i="25"/>
  <c r="L25" i="28"/>
  <c r="L12" i="28"/>
  <c r="AU45" i="36"/>
  <c r="AH26" i="25"/>
  <c r="AQ12" i="25"/>
  <c r="AQ47" i="28"/>
  <c r="L44" i="28"/>
  <c r="AQ24" i="25"/>
  <c r="AQ34" i="25"/>
  <c r="AQ18" i="25"/>
  <c r="AQ36" i="25"/>
  <c r="AQ47" i="25"/>
  <c r="AO11" i="35"/>
  <c r="N11" i="35"/>
  <c r="AD11" i="35"/>
  <c r="AO11" i="34"/>
  <c r="AD11" i="34"/>
  <c r="N11" i="34"/>
  <c r="N18" i="23"/>
  <c r="L18" i="23" s="1"/>
  <c r="AQ9" i="28"/>
  <c r="L20" i="30"/>
  <c r="AQ50" i="25"/>
  <c r="H26" i="25"/>
  <c r="AS13" i="28"/>
  <c r="AS46" i="28"/>
  <c r="AS50" i="28"/>
  <c r="AQ37" i="38"/>
  <c r="AQ11" i="37"/>
  <c r="R40" i="23"/>
  <c r="AD48" i="31"/>
  <c r="AI48" i="31"/>
  <c r="AD10" i="31"/>
  <c r="AI10" i="31"/>
  <c r="AS14" i="28"/>
  <c r="AS10" i="28"/>
  <c r="AS40" i="28"/>
  <c r="AU19" i="36"/>
  <c r="AS48" i="37"/>
  <c r="AS37" i="37"/>
  <c r="AS40" i="37"/>
  <c r="AU10" i="36"/>
  <c r="AU28" i="36"/>
  <c r="AU14" i="36"/>
  <c r="AU39" i="36"/>
  <c r="AQ35" i="38"/>
  <c r="AS35" i="38"/>
  <c r="AQ30" i="38"/>
  <c r="AS30" i="38"/>
  <c r="AS31" i="38"/>
  <c r="AS49" i="38"/>
  <c r="AS13" i="38"/>
  <c r="AS19" i="38"/>
  <c r="AS22" i="38"/>
  <c r="L16" i="35"/>
  <c r="AM16" i="35"/>
  <c r="AD39" i="31"/>
  <c r="AI39" i="31"/>
  <c r="AS41" i="28"/>
  <c r="AS19" i="28"/>
  <c r="AS23" i="28"/>
  <c r="AS48" i="28"/>
  <c r="AS17" i="28"/>
  <c r="AS23" i="37"/>
  <c r="N39" i="23"/>
  <c r="L39" i="23" s="1"/>
  <c r="AS49" i="37"/>
  <c r="AU43" i="36"/>
  <c r="AS10" i="37"/>
  <c r="AU17" i="36"/>
  <c r="AS28" i="37"/>
  <c r="AS14" i="37"/>
  <c r="AH33" i="37"/>
  <c r="AS33" i="37"/>
  <c r="AS39" i="37"/>
  <c r="AS37" i="25"/>
  <c r="AS28" i="25"/>
  <c r="AS14" i="25"/>
  <c r="AH10" i="25"/>
  <c r="AS10" i="25"/>
  <c r="AS40" i="38"/>
  <c r="N38" i="23"/>
  <c r="L38" i="23" s="1"/>
  <c r="AD30" i="31"/>
  <c r="AI30" i="31"/>
  <c r="AS49" i="28"/>
  <c r="AD41" i="31"/>
  <c r="AI41" i="31"/>
  <c r="N26" i="23"/>
  <c r="L26" i="23" s="1"/>
  <c r="AS43" i="28"/>
  <c r="AU49" i="36"/>
  <c r="AS43" i="37"/>
  <c r="AU23" i="36"/>
  <c r="AU13" i="36"/>
  <c r="AU33" i="36"/>
  <c r="AS17" i="37"/>
  <c r="AU50" i="36"/>
  <c r="AU41" i="36"/>
  <c r="AS37" i="38"/>
  <c r="AS28" i="38"/>
  <c r="AS14" i="38"/>
  <c r="AS10" i="38"/>
  <c r="AS40" i="25"/>
  <c r="AD26" i="31"/>
  <c r="AI26" i="31"/>
  <c r="AS46" i="37"/>
  <c r="AS19" i="37"/>
  <c r="AU48" i="36"/>
  <c r="AU37" i="36"/>
  <c r="AU40" i="36"/>
  <c r="AS13" i="37"/>
  <c r="AS50" i="37"/>
  <c r="AS41" i="37"/>
  <c r="AH30" i="25"/>
  <c r="AS30" i="25"/>
  <c r="AH31" i="25"/>
  <c r="AS31" i="25"/>
  <c r="AS49" i="25"/>
  <c r="AS19" i="25"/>
  <c r="AS22" i="25"/>
  <c r="AD29" i="31"/>
  <c r="AI29" i="31"/>
  <c r="AS46" i="38"/>
  <c r="AS46" i="25"/>
  <c r="AH33" i="28"/>
  <c r="AS33" i="28"/>
  <c r="AH28" i="28"/>
  <c r="AS28" i="28"/>
  <c r="AH37" i="28"/>
  <c r="AS37" i="28"/>
  <c r="AQ11" i="25"/>
  <c r="AH35" i="25"/>
  <c r="N49" i="25"/>
  <c r="L49" i="25" s="1"/>
  <c r="AH49" i="25"/>
  <c r="N14" i="25"/>
  <c r="AH14" i="25"/>
  <c r="N22" i="30"/>
  <c r="N20" i="11"/>
  <c r="N43" i="25"/>
  <c r="AH43" i="25"/>
  <c r="F38" i="25"/>
  <c r="AH37" i="25"/>
  <c r="F29" i="25"/>
  <c r="AH29" i="25" s="1"/>
  <c r="AH28" i="25"/>
  <c r="F23" i="25"/>
  <c r="AH23" i="25" s="1"/>
  <c r="AH22" i="25"/>
  <c r="F20" i="11"/>
  <c r="R24" i="8"/>
  <c r="F22" i="30"/>
  <c r="V24" i="8"/>
  <c r="AD24" i="8"/>
  <c r="H31" i="38"/>
  <c r="H31" i="25"/>
  <c r="H28" i="38"/>
  <c r="H28" i="25"/>
  <c r="H37" i="38"/>
  <c r="H37" i="25"/>
  <c r="H19" i="38"/>
  <c r="H19" i="25"/>
  <c r="H10" i="38"/>
  <c r="H10" i="25"/>
  <c r="H22" i="38"/>
  <c r="H22" i="25"/>
  <c r="H49" i="38"/>
  <c r="H49" i="25"/>
  <c r="F21" i="38"/>
  <c r="F21" i="25"/>
  <c r="H14" i="38"/>
  <c r="H14" i="25"/>
  <c r="H40" i="38"/>
  <c r="H40" i="25"/>
  <c r="AH9" i="25"/>
  <c r="N9" i="25"/>
  <c r="L9" i="25" s="1"/>
  <c r="F33" i="25"/>
  <c r="N31" i="25"/>
  <c r="AH40" i="25"/>
  <c r="N40" i="25"/>
  <c r="L40" i="25" s="1"/>
  <c r="AH19" i="25"/>
  <c r="N19" i="25"/>
  <c r="L19" i="25" s="1"/>
  <c r="AQ34" i="37"/>
  <c r="AQ10" i="25"/>
  <c r="H48" i="37"/>
  <c r="H48" i="36"/>
  <c r="AQ36" i="37"/>
  <c r="AH23" i="37"/>
  <c r="AQ12" i="37"/>
  <c r="N36" i="31"/>
  <c r="L36" i="31" s="1"/>
  <c r="AD36" i="31"/>
  <c r="AS10" i="36"/>
  <c r="AQ27" i="37"/>
  <c r="AQ44" i="37"/>
  <c r="AQ16" i="37"/>
  <c r="AH41" i="37"/>
  <c r="AQ41" i="37"/>
  <c r="H41" i="37"/>
  <c r="H41" i="36"/>
  <c r="H14" i="36"/>
  <c r="H14" i="37"/>
  <c r="H10" i="37"/>
  <c r="H10" i="36"/>
  <c r="AQ20" i="37"/>
  <c r="AQ47" i="37"/>
  <c r="AH19" i="37"/>
  <c r="AS48" i="36"/>
  <c r="AH43" i="37"/>
  <c r="AD36" i="35"/>
  <c r="N36" i="35"/>
  <c r="L36" i="35" s="1"/>
  <c r="AH10" i="37"/>
  <c r="AQ10" i="37"/>
  <c r="AH17" i="37"/>
  <c r="AH50" i="37"/>
  <c r="AS39" i="36"/>
  <c r="F21" i="37"/>
  <c r="N21" i="37" s="1"/>
  <c r="L21" i="37" s="1"/>
  <c r="F21" i="36"/>
  <c r="H13" i="37"/>
  <c r="H13" i="36"/>
  <c r="H49" i="37"/>
  <c r="H49" i="36"/>
  <c r="H28" i="36"/>
  <c r="H28" i="37"/>
  <c r="H39" i="36"/>
  <c r="H39" i="37"/>
  <c r="H50" i="36"/>
  <c r="H50" i="37"/>
  <c r="H43" i="37"/>
  <c r="H43" i="36"/>
  <c r="H17" i="37"/>
  <c r="H17" i="36"/>
  <c r="AH46" i="37"/>
  <c r="AH48" i="37"/>
  <c r="AQ48" i="37"/>
  <c r="F38" i="36"/>
  <c r="AS37" i="36"/>
  <c r="F29" i="36"/>
  <c r="AS28" i="36"/>
  <c r="N33" i="37"/>
  <c r="AQ33" i="37" s="1"/>
  <c r="AH39" i="37"/>
  <c r="AQ39" i="37"/>
  <c r="N20" i="23"/>
  <c r="L20" i="23" s="1"/>
  <c r="H19" i="36"/>
  <c r="H19" i="37"/>
  <c r="H37" i="37"/>
  <c r="H37" i="36"/>
  <c r="AH49" i="37"/>
  <c r="F38" i="37"/>
  <c r="N38" i="37" s="1"/>
  <c r="L38" i="37" s="1"/>
  <c r="AQ37" i="37"/>
  <c r="AH37" i="37"/>
  <c r="AH40" i="37"/>
  <c r="AH9" i="37"/>
  <c r="N36" i="34"/>
  <c r="AD36" i="34"/>
  <c r="AH13" i="37"/>
  <c r="AH28" i="37"/>
  <c r="AQ28" i="37"/>
  <c r="F29" i="37"/>
  <c r="N29" i="37" s="1"/>
  <c r="L29" i="37" s="1"/>
  <c r="AH14" i="37"/>
  <c r="AS41" i="36"/>
  <c r="AH23" i="28"/>
  <c r="N23" i="28"/>
  <c r="L23" i="28" s="1"/>
  <c r="AH46" i="28"/>
  <c r="N46" i="28"/>
  <c r="L46" i="28" s="1"/>
  <c r="AQ34" i="28"/>
  <c r="AQ27" i="28"/>
  <c r="AQ36" i="28"/>
  <c r="AQ20" i="28"/>
  <c r="N13" i="28"/>
  <c r="L13" i="28" s="1"/>
  <c r="AH13" i="28"/>
  <c r="N39" i="28"/>
  <c r="L39" i="28" s="1"/>
  <c r="AH39" i="28"/>
  <c r="N10" i="28"/>
  <c r="L10" i="28" s="1"/>
  <c r="AH10" i="28"/>
  <c r="N43" i="28"/>
  <c r="L43" i="28" s="1"/>
  <c r="AH43" i="28"/>
  <c r="AH41" i="28"/>
  <c r="AQ41" i="28"/>
  <c r="N49" i="28"/>
  <c r="L49" i="28" s="1"/>
  <c r="AH49" i="28"/>
  <c r="N14" i="28"/>
  <c r="AH14" i="28"/>
  <c r="N19" i="28"/>
  <c r="L19" i="28" s="1"/>
  <c r="AH19" i="28"/>
  <c r="AH48" i="28"/>
  <c r="AQ48" i="28"/>
  <c r="N40" i="28"/>
  <c r="L40" i="28" s="1"/>
  <c r="AH40" i="28"/>
  <c r="AQ16" i="28"/>
  <c r="N50" i="28"/>
  <c r="AQ50" i="28" s="1"/>
  <c r="AH50" i="28"/>
  <c r="N17" i="28"/>
  <c r="L17" i="28" s="1"/>
  <c r="AH17" i="28"/>
  <c r="N11" i="23"/>
  <c r="L11" i="23" s="1"/>
  <c r="F6" i="21"/>
  <c r="F12" i="21" s="1"/>
  <c r="D12" i="21"/>
  <c r="AD44" i="34"/>
  <c r="N44" i="34"/>
  <c r="AD26" i="34"/>
  <c r="AD49" i="34"/>
  <c r="AD44" i="31"/>
  <c r="N44" i="31"/>
  <c r="L44" i="31" s="1"/>
  <c r="AM26" i="35"/>
  <c r="AD26" i="35"/>
  <c r="N49" i="35"/>
  <c r="AD49" i="35"/>
  <c r="AD44" i="35"/>
  <c r="N44" i="35"/>
  <c r="AD49" i="31"/>
  <c r="N49" i="31"/>
  <c r="L49" i="31" s="1"/>
  <c r="L16" i="11"/>
  <c r="L18" i="30"/>
  <c r="N24" i="31"/>
  <c r="L24" i="31" s="1"/>
  <c r="AD24" i="31"/>
  <c r="AD8" i="34"/>
  <c r="N8" i="34"/>
  <c r="L8" i="34" s="1"/>
  <c r="L17" i="26"/>
  <c r="L15" i="10"/>
  <c r="L41" i="30"/>
  <c r="L34" i="11"/>
  <c r="H18" i="30"/>
  <c r="H16" i="11"/>
  <c r="N34" i="30"/>
  <c r="AD24" i="35"/>
  <c r="N24" i="35"/>
  <c r="L24" i="35" s="1"/>
  <c r="AD8" i="35"/>
  <c r="AM8" i="35"/>
  <c r="H15" i="17"/>
  <c r="H17" i="35"/>
  <c r="H17" i="28"/>
  <c r="H17" i="26"/>
  <c r="H17" i="31"/>
  <c r="H15" i="22"/>
  <c r="H17" i="34"/>
  <c r="H15" i="23"/>
  <c r="H15" i="10"/>
  <c r="I6" i="21"/>
  <c r="I12" i="21" s="1"/>
  <c r="F33" i="23"/>
  <c r="F17" i="31"/>
  <c r="AI17" i="31" s="1"/>
  <c r="F17" i="34"/>
  <c r="AO17" i="34" s="1"/>
  <c r="F17" i="35"/>
  <c r="AO17" i="35" s="1"/>
  <c r="F31" i="34"/>
  <c r="F31" i="35"/>
  <c r="F34" i="30"/>
  <c r="F31" i="31"/>
  <c r="P15" i="23"/>
  <c r="R15" i="23" s="1"/>
  <c r="N15" i="17"/>
  <c r="L15" i="17" s="1"/>
  <c r="F40" i="35"/>
  <c r="AO40" i="35" s="1"/>
  <c r="F40" i="34"/>
  <c r="AO40" i="34" s="1"/>
  <c r="F40" i="31"/>
  <c r="AI40" i="31" s="1"/>
  <c r="R10" i="23"/>
  <c r="N10" i="23"/>
  <c r="L10" i="23" s="1"/>
  <c r="AD24" i="34"/>
  <c r="N24" i="34"/>
  <c r="L24" i="34" s="1"/>
  <c r="L32" i="30"/>
  <c r="L28" i="11"/>
  <c r="H28" i="11"/>
  <c r="H32" i="30"/>
  <c r="F9" i="31"/>
  <c r="AI9" i="31" s="1"/>
  <c r="F9" i="35"/>
  <c r="AO9" i="35" s="1"/>
  <c r="F9" i="34"/>
  <c r="AO9" i="34" s="1"/>
  <c r="R14" i="23"/>
  <c r="N14" i="23"/>
  <c r="L14" i="23" s="1"/>
  <c r="H41" i="30"/>
  <c r="H34" i="11"/>
  <c r="H13" i="35"/>
  <c r="H13" i="34"/>
  <c r="H13" i="31"/>
  <c r="H13" i="28"/>
  <c r="H12" i="17"/>
  <c r="H13" i="26"/>
  <c r="H12" i="23"/>
  <c r="H12" i="22"/>
  <c r="H12" i="10"/>
  <c r="AQ37" i="25"/>
  <c r="AD30" i="34"/>
  <c r="N30" i="34"/>
  <c r="L30" i="34" s="1"/>
  <c r="H46" i="30"/>
  <c r="H39" i="11"/>
  <c r="N50" i="31"/>
  <c r="L50" i="31" s="1"/>
  <c r="AD50" i="31"/>
  <c r="H41" i="35"/>
  <c r="H41" i="34"/>
  <c r="H41" i="31"/>
  <c r="H41" i="28"/>
  <c r="H41" i="26"/>
  <c r="H34" i="17"/>
  <c r="H34" i="23"/>
  <c r="H34" i="22"/>
  <c r="H34" i="10"/>
  <c r="L41" i="26"/>
  <c r="L34" i="10"/>
  <c r="R34" i="23"/>
  <c r="N23" i="23"/>
  <c r="L23" i="23" s="1"/>
  <c r="R23" i="23"/>
  <c r="R28" i="23"/>
  <c r="N28" i="23"/>
  <c r="L28" i="23" s="1"/>
  <c r="L20" i="9"/>
  <c r="L22" i="24"/>
  <c r="H22" i="24"/>
  <c r="H20" i="18"/>
  <c r="H20" i="9"/>
  <c r="N47" i="31"/>
  <c r="L47" i="31" s="1"/>
  <c r="AD47" i="31"/>
  <c r="AD42" i="31"/>
  <c r="N42" i="31"/>
  <c r="L42" i="31" s="1"/>
  <c r="AD10" i="34"/>
  <c r="P13" i="23"/>
  <c r="N13" i="17"/>
  <c r="L13" i="17" s="1"/>
  <c r="AQ46" i="25"/>
  <c r="H50" i="35"/>
  <c r="H50" i="34"/>
  <c r="H50" i="31"/>
  <c r="H42" i="10"/>
  <c r="H50" i="28"/>
  <c r="H50" i="26"/>
  <c r="H42" i="23"/>
  <c r="H42" i="22"/>
  <c r="H42" i="17"/>
  <c r="H49" i="24"/>
  <c r="H41" i="18"/>
  <c r="H41" i="9"/>
  <c r="N14" i="31"/>
  <c r="AD14" i="31"/>
  <c r="L19" i="26"/>
  <c r="L17" i="10"/>
  <c r="H12" i="11"/>
  <c r="H13" i="30"/>
  <c r="L31" i="28"/>
  <c r="N33" i="28"/>
  <c r="AQ33" i="28" s="1"/>
  <c r="F23" i="35"/>
  <c r="AO23" i="35" s="1"/>
  <c r="AD22" i="35"/>
  <c r="AM29" i="34"/>
  <c r="L37" i="26"/>
  <c r="L31" i="10"/>
  <c r="F38" i="26"/>
  <c r="L10" i="26"/>
  <c r="L9" i="10"/>
  <c r="P36" i="23"/>
  <c r="N36" i="17"/>
  <c r="L36" i="17" s="1"/>
  <c r="L31" i="24"/>
  <c r="L27" i="9"/>
  <c r="H31" i="24"/>
  <c r="H27" i="18"/>
  <c r="H27" i="9"/>
  <c r="L25" i="9"/>
  <c r="L28" i="24"/>
  <c r="H25" i="18"/>
  <c r="H25" i="9"/>
  <c r="H28" i="24"/>
  <c r="N20" i="35"/>
  <c r="L20" i="35" s="1"/>
  <c r="AD20" i="35"/>
  <c r="L24" i="30"/>
  <c r="N12" i="17"/>
  <c r="L12" i="17" s="1"/>
  <c r="P12" i="23"/>
  <c r="AD43" i="31"/>
  <c r="N43" i="31"/>
  <c r="L43" i="31" s="1"/>
  <c r="AD12" i="35"/>
  <c r="N12" i="35"/>
  <c r="L12" i="35" s="1"/>
  <c r="H49" i="35"/>
  <c r="H49" i="34"/>
  <c r="H49" i="31"/>
  <c r="H49" i="26"/>
  <c r="H41" i="23"/>
  <c r="H49" i="28"/>
  <c r="H41" i="22"/>
  <c r="H41" i="17"/>
  <c r="H41" i="10"/>
  <c r="P41" i="23"/>
  <c r="N41" i="17"/>
  <c r="L41" i="17" s="1"/>
  <c r="L13" i="24"/>
  <c r="L12" i="9"/>
  <c r="L10" i="24"/>
  <c r="L9" i="9"/>
  <c r="L28" i="26"/>
  <c r="L25" i="10"/>
  <c r="L33" i="26"/>
  <c r="P32" i="23"/>
  <c r="N32" i="17"/>
  <c r="L32" i="17" s="1"/>
  <c r="AM39" i="34"/>
  <c r="AD39" i="34"/>
  <c r="L46" i="30"/>
  <c r="L39" i="11"/>
  <c r="H36" i="30"/>
  <c r="H30" i="11"/>
  <c r="AD50" i="34"/>
  <c r="N50" i="34"/>
  <c r="L50" i="34" s="1"/>
  <c r="AQ28" i="25"/>
  <c r="F21" i="28"/>
  <c r="V23" i="7"/>
  <c r="AC23" i="7"/>
  <c r="R23" i="7"/>
  <c r="F19" i="22"/>
  <c r="N19" i="22" s="1"/>
  <c r="L19" i="22" s="1"/>
  <c r="F21" i="26"/>
  <c r="F19" i="10"/>
  <c r="E7" i="21" s="1"/>
  <c r="F19" i="17"/>
  <c r="L12" i="10"/>
  <c r="L13" i="26"/>
  <c r="F38" i="24"/>
  <c r="AD43" i="34"/>
  <c r="AM43" i="34"/>
  <c r="AD12" i="34"/>
  <c r="N12" i="34"/>
  <c r="L12" i="34" s="1"/>
  <c r="AD27" i="31"/>
  <c r="N27" i="31"/>
  <c r="L27" i="31" s="1"/>
  <c r="L23" i="26"/>
  <c r="N23" i="24"/>
  <c r="H28" i="35"/>
  <c r="H28" i="34"/>
  <c r="H28" i="31"/>
  <c r="H28" i="28"/>
  <c r="H25" i="22"/>
  <c r="H28" i="26"/>
  <c r="H25" i="23"/>
  <c r="H25" i="10"/>
  <c r="H25" i="17"/>
  <c r="F29" i="28"/>
  <c r="N28" i="28"/>
  <c r="AQ28" i="28" s="1"/>
  <c r="H33" i="26"/>
  <c r="N24" i="23"/>
  <c r="L24" i="23" s="1"/>
  <c r="AD47" i="34"/>
  <c r="N47" i="34"/>
  <c r="L47" i="34" s="1"/>
  <c r="AD10" i="35"/>
  <c r="AM29" i="35"/>
  <c r="N29" i="24"/>
  <c r="L14" i="26"/>
  <c r="L13" i="10"/>
  <c r="L50" i="26"/>
  <c r="L42" i="10"/>
  <c r="AD14" i="35"/>
  <c r="N14" i="35"/>
  <c r="F21" i="24"/>
  <c r="R23" i="6"/>
  <c r="F19" i="18"/>
  <c r="N19" i="18" s="1"/>
  <c r="L19" i="18" s="1"/>
  <c r="F19" i="9"/>
  <c r="E8" i="21" s="1"/>
  <c r="V23" i="6"/>
  <c r="AC23" i="6"/>
  <c r="L12" i="11"/>
  <c r="L13" i="30"/>
  <c r="AM38" i="34"/>
  <c r="F23" i="31"/>
  <c r="AI23" i="31" s="1"/>
  <c r="AD22" i="31"/>
  <c r="H37" i="35"/>
  <c r="H37" i="34"/>
  <c r="H37" i="31"/>
  <c r="H37" i="28"/>
  <c r="H37" i="26"/>
  <c r="H31" i="22"/>
  <c r="H31" i="17"/>
  <c r="H31" i="10"/>
  <c r="H31" i="23"/>
  <c r="L48" i="26"/>
  <c r="L40" i="10"/>
  <c r="H40" i="26"/>
  <c r="H33" i="10"/>
  <c r="L43" i="26"/>
  <c r="L36" i="10"/>
  <c r="R22" i="23"/>
  <c r="N22" i="23"/>
  <c r="L22" i="23" s="1"/>
  <c r="H40" i="24"/>
  <c r="H33" i="18"/>
  <c r="H33" i="9"/>
  <c r="F35" i="35"/>
  <c r="F35" i="34"/>
  <c r="F35" i="31"/>
  <c r="N35" i="31" s="1"/>
  <c r="L35" i="31" s="1"/>
  <c r="N38" i="24"/>
  <c r="F33" i="24"/>
  <c r="AD39" i="35"/>
  <c r="F45" i="35"/>
  <c r="F45" i="34"/>
  <c r="F45" i="31"/>
  <c r="F47" i="30"/>
  <c r="L36" i="30"/>
  <c r="L30" i="11"/>
  <c r="AD50" i="35"/>
  <c r="N50" i="35"/>
  <c r="L50" i="35" s="1"/>
  <c r="F29" i="24"/>
  <c r="L46" i="24"/>
  <c r="AD20" i="31"/>
  <c r="N20" i="31"/>
  <c r="L20" i="31" s="1"/>
  <c r="N21" i="26"/>
  <c r="N19" i="10"/>
  <c r="L37" i="24"/>
  <c r="L31" i="9"/>
  <c r="H37" i="24"/>
  <c r="H31" i="18"/>
  <c r="H31" i="9"/>
  <c r="N43" i="35"/>
  <c r="L43" i="35" s="1"/>
  <c r="AD43" i="35"/>
  <c r="AD12" i="31"/>
  <c r="N12" i="31"/>
  <c r="L12" i="31" s="1"/>
  <c r="AD30" i="35"/>
  <c r="AM30" i="35"/>
  <c r="AD27" i="34"/>
  <c r="N27" i="34"/>
  <c r="L27" i="34" s="1"/>
  <c r="L49" i="26"/>
  <c r="L41" i="10"/>
  <c r="L17" i="9"/>
  <c r="L19" i="24"/>
  <c r="H10" i="24"/>
  <c r="H9" i="18"/>
  <c r="H9" i="9"/>
  <c r="N25" i="17"/>
  <c r="L25" i="17" s="1"/>
  <c r="P25" i="23"/>
  <c r="AD41" i="34"/>
  <c r="L39" i="26"/>
  <c r="L32" i="10"/>
  <c r="H39" i="35"/>
  <c r="H39" i="34"/>
  <c r="H39" i="31"/>
  <c r="H32" i="23"/>
  <c r="H32" i="22"/>
  <c r="H39" i="28"/>
  <c r="H39" i="26"/>
  <c r="H32" i="17"/>
  <c r="H32" i="10"/>
  <c r="AQ22" i="25"/>
  <c r="N47" i="35"/>
  <c r="L47" i="35" s="1"/>
  <c r="AD47" i="35"/>
  <c r="AD48" i="34"/>
  <c r="AM48" i="34"/>
  <c r="AD42" i="34"/>
  <c r="N42" i="34"/>
  <c r="L42" i="34" s="1"/>
  <c r="N27" i="23"/>
  <c r="L27" i="23" s="1"/>
  <c r="R27" i="23"/>
  <c r="H14" i="35"/>
  <c r="H14" i="34"/>
  <c r="H14" i="28"/>
  <c r="H14" i="31"/>
  <c r="H14" i="26"/>
  <c r="H13" i="17"/>
  <c r="H13" i="23"/>
  <c r="H13" i="22"/>
  <c r="H13" i="10"/>
  <c r="L49" i="24"/>
  <c r="L41" i="9"/>
  <c r="H24" i="30"/>
  <c r="AD14" i="34"/>
  <c r="N14" i="34"/>
  <c r="P17" i="23"/>
  <c r="N17" i="17"/>
  <c r="L17" i="17" s="1"/>
  <c r="N21" i="24"/>
  <c r="N19" i="9"/>
  <c r="H46" i="26"/>
  <c r="F13" i="35"/>
  <c r="AO13" i="35" s="1"/>
  <c r="F13" i="34"/>
  <c r="AO13" i="34" s="1"/>
  <c r="F13" i="31"/>
  <c r="AI13" i="31" s="1"/>
  <c r="H46" i="24"/>
  <c r="L14" i="24"/>
  <c r="L13" i="9"/>
  <c r="H14" i="24"/>
  <c r="H13" i="18"/>
  <c r="H13" i="9"/>
  <c r="N37" i="28"/>
  <c r="AQ37" i="28" s="1"/>
  <c r="F38" i="28"/>
  <c r="AS38" i="28" s="1"/>
  <c r="H48" i="35"/>
  <c r="H48" i="34"/>
  <c r="H48" i="31"/>
  <c r="H48" i="28"/>
  <c r="H48" i="26"/>
  <c r="H40" i="23"/>
  <c r="H40" i="17"/>
  <c r="H40" i="22"/>
  <c r="H40" i="10"/>
  <c r="N9" i="17"/>
  <c r="L9" i="17" s="1"/>
  <c r="P9" i="23"/>
  <c r="L40" i="26"/>
  <c r="L33" i="10"/>
  <c r="H43" i="35"/>
  <c r="H43" i="34"/>
  <c r="H43" i="31"/>
  <c r="H43" i="28"/>
  <c r="H36" i="22"/>
  <c r="H36" i="17"/>
  <c r="H36" i="23"/>
  <c r="H43" i="26"/>
  <c r="H36" i="10"/>
  <c r="AD20" i="34"/>
  <c r="N20" i="34"/>
  <c r="L20" i="34" s="1"/>
  <c r="R30" i="23"/>
  <c r="N30" i="23"/>
  <c r="L30" i="23" s="1"/>
  <c r="N47" i="30"/>
  <c r="AD27" i="35"/>
  <c r="N27" i="35"/>
  <c r="L27" i="35" s="1"/>
  <c r="N38" i="26"/>
  <c r="H13" i="24"/>
  <c r="H19" i="24"/>
  <c r="H17" i="18"/>
  <c r="H17" i="9"/>
  <c r="L45" i="28"/>
  <c r="F29" i="26"/>
  <c r="AD41" i="35"/>
  <c r="F23" i="24"/>
  <c r="AD48" i="35"/>
  <c r="AD42" i="35"/>
  <c r="N42" i="35"/>
  <c r="L42" i="35" s="1"/>
  <c r="N33" i="24"/>
  <c r="N42" i="17"/>
  <c r="L42" i="17" s="1"/>
  <c r="P42" i="23"/>
  <c r="H19" i="34"/>
  <c r="H19" i="35"/>
  <c r="H19" i="31"/>
  <c r="H17" i="17"/>
  <c r="H17" i="23"/>
  <c r="H17" i="22"/>
  <c r="H19" i="28"/>
  <c r="H19" i="26"/>
  <c r="H17" i="10"/>
  <c r="H23" i="26"/>
  <c r="N29" i="26"/>
  <c r="F23" i="34"/>
  <c r="AO23" i="34" s="1"/>
  <c r="AD22" i="34"/>
  <c r="AM22" i="34"/>
  <c r="N31" i="17"/>
  <c r="L31" i="17" s="1"/>
  <c r="P31" i="23"/>
  <c r="H10" i="35"/>
  <c r="H9" i="35"/>
  <c r="H10" i="34"/>
  <c r="H9" i="34"/>
  <c r="H10" i="31"/>
  <c r="H9" i="31"/>
  <c r="H10" i="28"/>
  <c r="H10" i="26"/>
  <c r="H9" i="22"/>
  <c r="H9" i="23"/>
  <c r="H9" i="17"/>
  <c r="H9" i="10"/>
  <c r="P33" i="23"/>
  <c r="N33" i="17"/>
  <c r="L33" i="17" s="1"/>
  <c r="L40" i="24"/>
  <c r="L33" i="9"/>
  <c r="L46" i="26"/>
  <c r="H15" i="26" l="1"/>
  <c r="L15" i="26"/>
  <c r="H33" i="30"/>
  <c r="L15" i="24"/>
  <c r="L32" i="24"/>
  <c r="L33" i="28"/>
  <c r="L32" i="28"/>
  <c r="N19" i="31"/>
  <c r="L19" i="31" s="1"/>
  <c r="AQ49" i="25"/>
  <c r="H13" i="25"/>
  <c r="L14" i="25"/>
  <c r="L15" i="25" s="1"/>
  <c r="N15" i="25"/>
  <c r="L14" i="28"/>
  <c r="L15" i="28" s="1"/>
  <c r="N15" i="28"/>
  <c r="H15" i="24"/>
  <c r="H32" i="24"/>
  <c r="L33" i="30"/>
  <c r="AQ31" i="25"/>
  <c r="N32" i="25"/>
  <c r="L14" i="37"/>
  <c r="L15" i="37" s="1"/>
  <c r="N15" i="37"/>
  <c r="L31" i="37"/>
  <c r="N32" i="37"/>
  <c r="AQ31" i="37"/>
  <c r="AM22" i="35"/>
  <c r="AM48" i="35"/>
  <c r="L14" i="34"/>
  <c r="L15" i="34" s="1"/>
  <c r="N15" i="34"/>
  <c r="L14" i="35"/>
  <c r="L15" i="35" s="1"/>
  <c r="N15" i="35"/>
  <c r="AM37" i="35"/>
  <c r="L14" i="31"/>
  <c r="L15" i="31" s="1"/>
  <c r="N15" i="31"/>
  <c r="AO31" i="35"/>
  <c r="F32" i="35"/>
  <c r="AO31" i="34"/>
  <c r="F32" i="34"/>
  <c r="AI31" i="31"/>
  <c r="F32" i="31"/>
  <c r="AM26" i="34"/>
  <c r="AS13" i="25"/>
  <c r="AD19" i="31"/>
  <c r="AM49" i="34"/>
  <c r="AO38" i="35"/>
  <c r="AD38" i="35"/>
  <c r="N38" i="35"/>
  <c r="L38" i="35" s="1"/>
  <c r="H12" i="18"/>
  <c r="N19" i="34"/>
  <c r="AM19" i="34" s="1"/>
  <c r="H13" i="38"/>
  <c r="AM38" i="35"/>
  <c r="AD19" i="34"/>
  <c r="AH13" i="25"/>
  <c r="AQ26" i="25"/>
  <c r="AQ10" i="28"/>
  <c r="AM41" i="34"/>
  <c r="AQ30" i="25"/>
  <c r="AM41" i="35"/>
  <c r="AI45" i="31"/>
  <c r="N45" i="31"/>
  <c r="L45" i="31" s="1"/>
  <c r="AM39" i="35"/>
  <c r="AO35" i="34"/>
  <c r="N35" i="34"/>
  <c r="L35" i="34" s="1"/>
  <c r="AD19" i="35"/>
  <c r="AO45" i="35"/>
  <c r="N45" i="35"/>
  <c r="L45" i="35" s="1"/>
  <c r="AM10" i="34"/>
  <c r="AO45" i="34"/>
  <c r="N45" i="34"/>
  <c r="L45" i="34" s="1"/>
  <c r="AO35" i="35"/>
  <c r="N35" i="35"/>
  <c r="L35" i="35" s="1"/>
  <c r="AM10" i="35"/>
  <c r="N19" i="35"/>
  <c r="L19" i="35" s="1"/>
  <c r="AQ35" i="25"/>
  <c r="AD38" i="31"/>
  <c r="N38" i="31"/>
  <c r="L38" i="31" s="1"/>
  <c r="AI38" i="31"/>
  <c r="AQ39" i="28"/>
  <c r="AQ23" i="28"/>
  <c r="AS21" i="28"/>
  <c r="L11" i="34"/>
  <c r="AM11" i="34"/>
  <c r="L11" i="35"/>
  <c r="AM11" i="35"/>
  <c r="AQ43" i="37"/>
  <c r="AQ19" i="25"/>
  <c r="AU29" i="36"/>
  <c r="AH38" i="25"/>
  <c r="AS38" i="25"/>
  <c r="AS33" i="38"/>
  <c r="AD35" i="31"/>
  <c r="AI35" i="31"/>
  <c r="AU21" i="36"/>
  <c r="AS23" i="38"/>
  <c r="AS29" i="37"/>
  <c r="AU38" i="36"/>
  <c r="AS21" i="37"/>
  <c r="AS21" i="25"/>
  <c r="N23" i="25"/>
  <c r="L23" i="25" s="1"/>
  <c r="AS23" i="25"/>
  <c r="N29" i="25"/>
  <c r="L29" i="25" s="1"/>
  <c r="AS29" i="25"/>
  <c r="AS29" i="28"/>
  <c r="AS38" i="37"/>
  <c r="AH33" i="25"/>
  <c r="AS33" i="25"/>
  <c r="AS21" i="38"/>
  <c r="AS29" i="38"/>
  <c r="AS38" i="38"/>
  <c r="AQ14" i="25"/>
  <c r="AQ40" i="25"/>
  <c r="E6" i="21"/>
  <c r="F19" i="23"/>
  <c r="N38" i="25"/>
  <c r="L38" i="25" s="1"/>
  <c r="L22" i="30"/>
  <c r="L20" i="11"/>
  <c r="AQ13" i="25"/>
  <c r="F21" i="35"/>
  <c r="AO21" i="35" s="1"/>
  <c r="F21" i="31"/>
  <c r="AI21" i="31" s="1"/>
  <c r="F21" i="34"/>
  <c r="AO21" i="34" s="1"/>
  <c r="L43" i="25"/>
  <c r="AQ43" i="25"/>
  <c r="AQ9" i="25"/>
  <c r="H20" i="11"/>
  <c r="H22" i="30"/>
  <c r="H21" i="38"/>
  <c r="H21" i="25"/>
  <c r="L31" i="25"/>
  <c r="N33" i="25"/>
  <c r="AQ33" i="25" s="1"/>
  <c r="N21" i="25"/>
  <c r="L21" i="25" s="1"/>
  <c r="AH21" i="25"/>
  <c r="AM36" i="35"/>
  <c r="AQ23" i="37"/>
  <c r="AQ17" i="37"/>
  <c r="H21" i="37"/>
  <c r="H21" i="36"/>
  <c r="AH29" i="37"/>
  <c r="AQ40" i="37"/>
  <c r="AQ50" i="37"/>
  <c r="AQ19" i="37"/>
  <c r="AQ14" i="37"/>
  <c r="AQ13" i="37"/>
  <c r="L36" i="34"/>
  <c r="AM36" i="34"/>
  <c r="AH38" i="37"/>
  <c r="AQ46" i="37"/>
  <c r="AH21" i="37"/>
  <c r="AQ9" i="37"/>
  <c r="AQ49" i="37"/>
  <c r="AM42" i="35"/>
  <c r="AQ46" i="28"/>
  <c r="AH29" i="28"/>
  <c r="N29" i="28"/>
  <c r="L29" i="28" s="1"/>
  <c r="AH38" i="28"/>
  <c r="N38" i="28"/>
  <c r="L38" i="28" s="1"/>
  <c r="AQ17" i="28"/>
  <c r="AQ13" i="28"/>
  <c r="AQ14" i="28"/>
  <c r="L50" i="28"/>
  <c r="AQ49" i="28"/>
  <c r="AQ43" i="28"/>
  <c r="AQ19" i="28"/>
  <c r="N21" i="28"/>
  <c r="L21" i="28" s="1"/>
  <c r="AH21" i="28"/>
  <c r="AQ40" i="28"/>
  <c r="AM20" i="35"/>
  <c r="AM12" i="34"/>
  <c r="AM42" i="34"/>
  <c r="AM12" i="35"/>
  <c r="L49" i="35"/>
  <c r="AM49" i="35"/>
  <c r="AM27" i="35"/>
  <c r="AM20" i="34"/>
  <c r="AM14" i="34"/>
  <c r="AM47" i="35"/>
  <c r="AM27" i="34"/>
  <c r="AM43" i="35"/>
  <c r="L44" i="35"/>
  <c r="AM44" i="35"/>
  <c r="L44" i="34"/>
  <c r="AM44" i="34"/>
  <c r="AD9" i="35"/>
  <c r="N9" i="35"/>
  <c r="L9" i="35" s="1"/>
  <c r="N40" i="31"/>
  <c r="L40" i="31" s="1"/>
  <c r="AD40" i="31"/>
  <c r="AD9" i="31"/>
  <c r="N9" i="31"/>
  <c r="L9" i="31" s="1"/>
  <c r="AM24" i="34"/>
  <c r="N40" i="34"/>
  <c r="L40" i="34" s="1"/>
  <c r="AD40" i="34"/>
  <c r="AD31" i="35"/>
  <c r="N31" i="35"/>
  <c r="F33" i="35"/>
  <c r="N17" i="35"/>
  <c r="L17" i="35" s="1"/>
  <c r="AD17" i="35"/>
  <c r="AM50" i="35"/>
  <c r="AM47" i="34"/>
  <c r="L34" i="30"/>
  <c r="N40" i="35"/>
  <c r="L40" i="35" s="1"/>
  <c r="AD40" i="35"/>
  <c r="F33" i="31"/>
  <c r="AD31" i="31"/>
  <c r="N31" i="31"/>
  <c r="N32" i="31" s="1"/>
  <c r="N31" i="34"/>
  <c r="AD31" i="34"/>
  <c r="F33" i="34"/>
  <c r="AO33" i="34" s="1"/>
  <c r="N17" i="34"/>
  <c r="L17" i="34" s="1"/>
  <c r="AD17" i="34"/>
  <c r="N9" i="34"/>
  <c r="L9" i="34" s="1"/>
  <c r="AD9" i="34"/>
  <c r="H34" i="30"/>
  <c r="AD17" i="31"/>
  <c r="N17" i="31"/>
  <c r="L17" i="31" s="1"/>
  <c r="AM24" i="35"/>
  <c r="AM8" i="34"/>
  <c r="L19" i="34"/>
  <c r="N15" i="23"/>
  <c r="L15" i="23" s="1"/>
  <c r="N42" i="23"/>
  <c r="L42" i="23" s="1"/>
  <c r="R42" i="23"/>
  <c r="N9" i="23"/>
  <c r="L9" i="23" s="1"/>
  <c r="R9" i="23"/>
  <c r="AD13" i="34"/>
  <c r="N13" i="34"/>
  <c r="L13" i="34" s="1"/>
  <c r="H38" i="24"/>
  <c r="L38" i="24"/>
  <c r="F46" i="34"/>
  <c r="AO46" i="34" s="1"/>
  <c r="AD45" i="34"/>
  <c r="AD35" i="34"/>
  <c r="H29" i="26"/>
  <c r="E13" i="21"/>
  <c r="G7" i="21"/>
  <c r="G13" i="21" s="1"/>
  <c r="L23" i="24"/>
  <c r="F46" i="35"/>
  <c r="AO46" i="35" s="1"/>
  <c r="AM45" i="35"/>
  <c r="AD45" i="35"/>
  <c r="AD35" i="35"/>
  <c r="H38" i="26"/>
  <c r="AD23" i="31"/>
  <c r="N23" i="31"/>
  <c r="L23" i="31" s="1"/>
  <c r="H19" i="18"/>
  <c r="H19" i="9"/>
  <c r="H21" i="24"/>
  <c r="L21" i="26"/>
  <c r="L19" i="10"/>
  <c r="L29" i="26"/>
  <c r="H29" i="24"/>
  <c r="AD23" i="35"/>
  <c r="N23" i="35"/>
  <c r="L23" i="35" s="1"/>
  <c r="AM30" i="34"/>
  <c r="N13" i="35"/>
  <c r="L13" i="35" s="1"/>
  <c r="AD13" i="35"/>
  <c r="L37" i="28"/>
  <c r="AD13" i="31"/>
  <c r="N13" i="31"/>
  <c r="L13" i="31" s="1"/>
  <c r="L21" i="24"/>
  <c r="L19" i="9"/>
  <c r="R12" i="23"/>
  <c r="N12" i="23"/>
  <c r="L12" i="23" s="1"/>
  <c r="L29" i="24"/>
  <c r="H33" i="24"/>
  <c r="L33" i="24"/>
  <c r="N36" i="23"/>
  <c r="L36" i="23" s="1"/>
  <c r="R36" i="23"/>
  <c r="L38" i="26"/>
  <c r="N13" i="23"/>
  <c r="L13" i="23" s="1"/>
  <c r="R13" i="23"/>
  <c r="H23" i="24"/>
  <c r="R31" i="23"/>
  <c r="N31" i="23"/>
  <c r="L31" i="23" s="1"/>
  <c r="AD23" i="34"/>
  <c r="N23" i="34"/>
  <c r="L23" i="34" s="1"/>
  <c r="R33" i="23"/>
  <c r="N33" i="23"/>
  <c r="L33" i="23" s="1"/>
  <c r="N17" i="23"/>
  <c r="L17" i="23" s="1"/>
  <c r="R17" i="23"/>
  <c r="N25" i="23"/>
  <c r="L25" i="23" s="1"/>
  <c r="R25" i="23"/>
  <c r="F46" i="31"/>
  <c r="AI46" i="31" s="1"/>
  <c r="AD45" i="31"/>
  <c r="E14" i="21"/>
  <c r="G8" i="21"/>
  <c r="G14" i="21" s="1"/>
  <c r="AM14" i="35"/>
  <c r="L28" i="28"/>
  <c r="P19" i="23"/>
  <c r="N19" i="17"/>
  <c r="L19" i="17" s="1"/>
  <c r="H21" i="35"/>
  <c r="H21" i="34"/>
  <c r="H21" i="31"/>
  <c r="H19" i="22"/>
  <c r="H21" i="26"/>
  <c r="H21" i="28"/>
  <c r="H19" i="10"/>
  <c r="H19" i="23"/>
  <c r="H19" i="17"/>
  <c r="AM50" i="34"/>
  <c r="L47" i="30"/>
  <c r="N32" i="23"/>
  <c r="L32" i="23" s="1"/>
  <c r="R32" i="23"/>
  <c r="N41" i="23"/>
  <c r="L41" i="23" s="1"/>
  <c r="R41" i="23"/>
  <c r="H47" i="30"/>
  <c r="L32" i="37" l="1"/>
  <c r="L33" i="37"/>
  <c r="L33" i="25"/>
  <c r="L32" i="25"/>
  <c r="AM31" i="34"/>
  <c r="N32" i="34"/>
  <c r="AM31" i="35"/>
  <c r="N32" i="35"/>
  <c r="AQ23" i="25"/>
  <c r="AM35" i="35"/>
  <c r="AM19" i="35"/>
  <c r="AM35" i="34"/>
  <c r="AM45" i="34"/>
  <c r="AQ29" i="25"/>
  <c r="AQ38" i="25"/>
  <c r="AQ21" i="25"/>
  <c r="AD33" i="31"/>
  <c r="AI33" i="31"/>
  <c r="AD33" i="35"/>
  <c r="AO33" i="35"/>
  <c r="AD21" i="35"/>
  <c r="N21" i="35"/>
  <c r="AQ29" i="37"/>
  <c r="AD21" i="34"/>
  <c r="N21" i="34"/>
  <c r="AD21" i="31"/>
  <c r="N21" i="31"/>
  <c r="L21" i="31" s="1"/>
  <c r="E12" i="21"/>
  <c r="G6" i="21"/>
  <c r="G12" i="21" s="1"/>
  <c r="AQ21" i="37"/>
  <c r="AQ38" i="37"/>
  <c r="AQ38" i="28"/>
  <c r="AQ29" i="28"/>
  <c r="AQ21" i="28"/>
  <c r="AM17" i="34"/>
  <c r="AM9" i="34"/>
  <c r="L31" i="31"/>
  <c r="N33" i="31"/>
  <c r="AD33" i="34"/>
  <c r="AM40" i="34"/>
  <c r="N33" i="34"/>
  <c r="AM33" i="34" s="1"/>
  <c r="L31" i="34"/>
  <c r="AM40" i="35"/>
  <c r="AM17" i="35"/>
  <c r="L31" i="35"/>
  <c r="N33" i="35"/>
  <c r="AM33" i="35" s="1"/>
  <c r="AM9" i="35"/>
  <c r="AM23" i="34"/>
  <c r="AD46" i="34"/>
  <c r="N46" i="34"/>
  <c r="L46" i="34" s="1"/>
  <c r="AD46" i="31"/>
  <c r="N46" i="31"/>
  <c r="L46" i="31" s="1"/>
  <c r="AD46" i="35"/>
  <c r="N46" i="35"/>
  <c r="L46" i="35" s="1"/>
  <c r="AM13" i="34"/>
  <c r="R19" i="23"/>
  <c r="N19" i="23"/>
  <c r="L19" i="23" s="1"/>
  <c r="AM13" i="35"/>
  <c r="AM23" i="35"/>
  <c r="L33" i="34" l="1"/>
  <c r="L32" i="34"/>
  <c r="L33" i="35"/>
  <c r="L32" i="35"/>
  <c r="L33" i="31"/>
  <c r="L32" i="31"/>
  <c r="L21" i="35"/>
  <c r="AM21" i="35"/>
  <c r="L21" i="34"/>
  <c r="AM21" i="34"/>
  <c r="AM46" i="35"/>
  <c r="AM46" i="34"/>
  <c r="AJ38" i="36" l="1"/>
  <c r="AH26" i="38"/>
  <c r="AL26" i="36"/>
  <c r="AJ33" i="36"/>
  <c r="AJ47" i="36"/>
  <c r="AL28" i="36"/>
  <c r="AJ10" i="36"/>
  <c r="AH46" i="38"/>
  <c r="AJ28" i="38"/>
  <c r="AJ17" i="36"/>
  <c r="AJ26" i="36"/>
  <c r="AJ36" i="36"/>
  <c r="AJ40" i="36"/>
  <c r="AJ29" i="36"/>
  <c r="AJ23" i="36"/>
  <c r="AH35" i="38"/>
  <c r="AJ39" i="38"/>
  <c r="AJ11" i="36"/>
  <c r="AH14" i="38"/>
  <c r="AJ22" i="38"/>
  <c r="AH18" i="38"/>
  <c r="AL41" i="36"/>
  <c r="AH49" i="38"/>
  <c r="AL22" i="36"/>
  <c r="AH31" i="38"/>
  <c r="AJ25" i="36"/>
  <c r="AH16" i="38"/>
  <c r="AH47" i="38"/>
  <c r="AH28" i="38"/>
  <c r="AH20" i="38"/>
  <c r="AH30" i="38"/>
  <c r="AJ35" i="38"/>
  <c r="AJ28" i="36"/>
  <c r="AJ44" i="36"/>
  <c r="AH17" i="38"/>
  <c r="AJ8" i="36"/>
  <c r="AJ25" i="38"/>
  <c r="AJ48" i="38"/>
  <c r="AJ41" i="36"/>
  <c r="AH19" i="38"/>
  <c r="AJ26" i="38"/>
  <c r="AH50" i="38"/>
  <c r="AJ22" i="36"/>
  <c r="AH43" i="38"/>
  <c r="AH37" i="38"/>
  <c r="AH11" i="38"/>
  <c r="AL37" i="36"/>
  <c r="AJ14" i="36"/>
  <c r="AH29" i="38"/>
  <c r="AJ16" i="36"/>
  <c r="AH25" i="38"/>
  <c r="AL45" i="36"/>
  <c r="AK8" i="36"/>
  <c r="AJ50" i="36"/>
  <c r="AJ35" i="36"/>
  <c r="AH39" i="38"/>
  <c r="AL30" i="36"/>
  <c r="AJ43" i="36"/>
  <c r="AL39" i="36"/>
  <c r="AJ39" i="36"/>
  <c r="AJ45" i="38"/>
  <c r="AH34" i="38"/>
  <c r="AJ9" i="36"/>
  <c r="AH21" i="38"/>
  <c r="AJ18" i="36"/>
  <c r="AH45" i="38"/>
  <c r="AJ30" i="38"/>
  <c r="AH42" i="38"/>
  <c r="AJ30" i="36"/>
  <c r="AH41" i="38"/>
  <c r="AL25" i="36"/>
  <c r="AH10" i="38"/>
  <c r="AJ19" i="36"/>
  <c r="AJ31" i="36"/>
  <c r="AJ37" i="38"/>
  <c r="AJ21" i="36"/>
  <c r="AL35" i="36"/>
  <c r="AJ34" i="36"/>
  <c r="AL8" i="36"/>
  <c r="AJ20" i="36"/>
  <c r="AH44" i="38"/>
  <c r="AH23" i="38"/>
  <c r="AJ12" i="36"/>
  <c r="AJ37" i="36"/>
  <c r="AJ10" i="38"/>
  <c r="AJ41" i="38"/>
  <c r="AH9" i="38"/>
  <c r="AJ42" i="36"/>
  <c r="AH12" i="38"/>
  <c r="AJ48" i="36"/>
  <c r="AH40" i="38"/>
  <c r="AH24" i="38"/>
  <c r="AL10" i="36"/>
  <c r="AH36" i="38"/>
  <c r="AH38" i="38"/>
  <c r="AL48" i="36"/>
  <c r="AJ46" i="36"/>
  <c r="AJ27" i="36"/>
  <c r="AJ13" i="36"/>
  <c r="AJ49" i="36"/>
  <c r="AH27" i="38"/>
  <c r="AJ45" i="36"/>
  <c r="AH22" i="38"/>
  <c r="AH48" i="38"/>
  <c r="AH33" i="38"/>
  <c r="AJ24" i="36"/>
  <c r="AH13" i="38"/>
  <c r="AL44" i="36" l="1"/>
  <c r="P44" i="36"/>
  <c r="N44" i="36" s="1"/>
  <c r="AS44" i="36" s="1"/>
  <c r="P34" i="38"/>
  <c r="R34" i="38" s="1"/>
  <c r="AP34" i="38" s="1"/>
  <c r="AJ34" i="38"/>
  <c r="AL34" i="36"/>
  <c r="P34" i="36"/>
  <c r="N34" i="36" s="1"/>
  <c r="AS34" i="36" s="1"/>
  <c r="AL19" i="36"/>
  <c r="P19" i="36"/>
  <c r="R19" i="36" s="1"/>
  <c r="P44" i="38"/>
  <c r="R44" i="38" s="1"/>
  <c r="AP44" i="38" s="1"/>
  <c r="AJ44" i="38"/>
  <c r="P19" i="38"/>
  <c r="R19" i="38" s="1"/>
  <c r="AP19" i="38" s="1"/>
  <c r="AJ19" i="38"/>
  <c r="R44" i="36" l="1"/>
  <c r="N19" i="38"/>
  <c r="N44" i="38"/>
  <c r="AL33" i="36"/>
  <c r="AL31" i="36"/>
  <c r="P31" i="36"/>
  <c r="AL12" i="36"/>
  <c r="P12" i="36"/>
  <c r="N12" i="36" s="1"/>
  <c r="AS12" i="36" s="1"/>
  <c r="N19" i="36"/>
  <c r="R34" i="36"/>
  <c r="AJ33" i="38"/>
  <c r="P12" i="38"/>
  <c r="R12" i="38" s="1"/>
  <c r="AP12" i="38" s="1"/>
  <c r="AJ12" i="38"/>
  <c r="AL47" i="36"/>
  <c r="P47" i="36"/>
  <c r="R47" i="36" s="1"/>
  <c r="AJ50" i="38"/>
  <c r="P50" i="38"/>
  <c r="N50" i="38" s="1"/>
  <c r="AQ50" i="38" s="1"/>
  <c r="P42" i="36"/>
  <c r="N42" i="36" s="1"/>
  <c r="AS42" i="36" s="1"/>
  <c r="AL42" i="36"/>
  <c r="AL49" i="36"/>
  <c r="P49" i="36"/>
  <c r="N49" i="36" s="1"/>
  <c r="AS49" i="36" s="1"/>
  <c r="P29" i="38"/>
  <c r="R29" i="38" s="1"/>
  <c r="AP29" i="38" s="1"/>
  <c r="AJ29" i="38"/>
  <c r="AL38" i="36"/>
  <c r="P38" i="36"/>
  <c r="R38" i="36" s="1"/>
  <c r="AL46" i="36"/>
  <c r="P46" i="36"/>
  <c r="N46" i="36" s="1"/>
  <c r="AS46" i="36" s="1"/>
  <c r="AJ20" i="38"/>
  <c r="P20" i="38"/>
  <c r="N20" i="38" s="1"/>
  <c r="AQ20" i="38" s="1"/>
  <c r="P47" i="38"/>
  <c r="R47" i="38" s="1"/>
  <c r="AP47" i="38" s="1"/>
  <c r="AJ47" i="38"/>
  <c r="P49" i="38"/>
  <c r="N49" i="38" s="1"/>
  <c r="AQ49" i="38" s="1"/>
  <c r="AJ49" i="38"/>
  <c r="P23" i="36"/>
  <c r="R23" i="36" s="1"/>
  <c r="AL23" i="36"/>
  <c r="AL36" i="36"/>
  <c r="P36" i="36"/>
  <c r="R36" i="36" s="1"/>
  <c r="P16" i="38"/>
  <c r="N16" i="38" s="1"/>
  <c r="AQ16" i="38" s="1"/>
  <c r="AJ16" i="38"/>
  <c r="P27" i="36"/>
  <c r="R27" i="36" s="1"/>
  <c r="AL27" i="36"/>
  <c r="AL50" i="36"/>
  <c r="P50" i="36"/>
  <c r="R50" i="36" s="1"/>
  <c r="AL20" i="36"/>
  <c r="P20" i="36"/>
  <c r="N20" i="36" s="1"/>
  <c r="AS20" i="36" s="1"/>
  <c r="L34" i="36"/>
  <c r="P36" i="38"/>
  <c r="N36" i="38" s="1"/>
  <c r="AQ36" i="38" s="1"/>
  <c r="AJ36" i="38"/>
  <c r="AJ31" i="38"/>
  <c r="P31" i="38"/>
  <c r="N34" i="38"/>
  <c r="P16" i="36"/>
  <c r="N16" i="36" s="1"/>
  <c r="AS16" i="36" s="1"/>
  <c r="AL16" i="36"/>
  <c r="P27" i="38"/>
  <c r="R27" i="38" s="1"/>
  <c r="AP27" i="38" s="1"/>
  <c r="AJ27" i="38"/>
  <c r="P42" i="38"/>
  <c r="N42" i="38" s="1"/>
  <c r="AJ42" i="38"/>
  <c r="L44" i="36"/>
  <c r="P29" i="36"/>
  <c r="R29" i="36" s="1"/>
  <c r="AL29" i="36"/>
  <c r="P38" i="38"/>
  <c r="N38" i="38" s="1"/>
  <c r="AQ38" i="38" s="1"/>
  <c r="AJ38" i="38"/>
  <c r="P46" i="38"/>
  <c r="N46" i="38" s="1"/>
  <c r="AQ46" i="38" s="1"/>
  <c r="AJ46" i="38"/>
  <c r="P23" i="38"/>
  <c r="R23" i="38" s="1"/>
  <c r="AP23" i="38" s="1"/>
  <c r="AJ23" i="38"/>
  <c r="N31" i="38" l="1"/>
  <c r="N32" i="38" s="1"/>
  <c r="P32" i="38"/>
  <c r="N31" i="36"/>
  <c r="P32" i="36"/>
  <c r="N36" i="36"/>
  <c r="AS36" i="36" s="1"/>
  <c r="R20" i="36"/>
  <c r="N50" i="36"/>
  <c r="AS50" i="36" s="1"/>
  <c r="N47" i="38"/>
  <c r="AQ47" i="38" s="1"/>
  <c r="N29" i="36"/>
  <c r="AS29" i="36" s="1"/>
  <c r="L20" i="36"/>
  <c r="AQ42" i="38"/>
  <c r="L42" i="38"/>
  <c r="L46" i="38"/>
  <c r="N23" i="36"/>
  <c r="L23" i="36" s="1"/>
  <c r="AQ44" i="38"/>
  <c r="L44" i="38"/>
  <c r="L38" i="38"/>
  <c r="N27" i="38"/>
  <c r="R49" i="38"/>
  <c r="AP49" i="38" s="1"/>
  <c r="AQ19" i="38"/>
  <c r="L19" i="38"/>
  <c r="N33" i="38"/>
  <c r="AQ31" i="38"/>
  <c r="L31" i="38"/>
  <c r="P17" i="38"/>
  <c r="N17" i="38" s="1"/>
  <c r="AJ17" i="38"/>
  <c r="AQ34" i="38"/>
  <c r="L34" i="38"/>
  <c r="P21" i="38"/>
  <c r="R21" i="38" s="1"/>
  <c r="AP21" i="38" s="1"/>
  <c r="AJ21" i="38"/>
  <c r="L16" i="38"/>
  <c r="AS19" i="36"/>
  <c r="L19" i="36"/>
  <c r="AJ24" i="38"/>
  <c r="P24" i="38"/>
  <c r="R24" i="38" s="1"/>
  <c r="AP24" i="38" s="1"/>
  <c r="N23" i="38"/>
  <c r="R46" i="38"/>
  <c r="AP46" i="38" s="1"/>
  <c r="R38" i="38"/>
  <c r="AP38" i="38" s="1"/>
  <c r="L29" i="36"/>
  <c r="R42" i="38"/>
  <c r="AP42" i="38" s="1"/>
  <c r="L36" i="38"/>
  <c r="AL21" i="36"/>
  <c r="P21" i="36"/>
  <c r="N21" i="36" s="1"/>
  <c r="AS21" i="36" s="1"/>
  <c r="P13" i="36"/>
  <c r="N13" i="36" s="1"/>
  <c r="AS13" i="36" s="1"/>
  <c r="AL13" i="36"/>
  <c r="L49" i="38"/>
  <c r="P40" i="38"/>
  <c r="R40" i="38" s="1"/>
  <c r="AP40" i="38" s="1"/>
  <c r="AJ40" i="38"/>
  <c r="L20" i="38"/>
  <c r="R46" i="36"/>
  <c r="N38" i="36"/>
  <c r="N29" i="38"/>
  <c r="L49" i="36"/>
  <c r="L42" i="36"/>
  <c r="R50" i="38"/>
  <c r="AP50" i="38" s="1"/>
  <c r="N47" i="36"/>
  <c r="N12" i="38"/>
  <c r="P17" i="36"/>
  <c r="R17" i="36" s="1"/>
  <c r="AL17" i="36"/>
  <c r="P11" i="38"/>
  <c r="N11" i="38" s="1"/>
  <c r="AQ11" i="38" s="1"/>
  <c r="AJ11" i="38"/>
  <c r="R12" i="36"/>
  <c r="P14" i="36"/>
  <c r="AL14" i="36"/>
  <c r="R31" i="38"/>
  <c r="P33" i="38"/>
  <c r="P40" i="36"/>
  <c r="R40" i="36" s="1"/>
  <c r="AL40" i="36"/>
  <c r="P9" i="36"/>
  <c r="R9" i="36" s="1"/>
  <c r="AL9" i="36"/>
  <c r="P43" i="36"/>
  <c r="R43" i="36" s="1"/>
  <c r="AL43" i="36"/>
  <c r="L16" i="36"/>
  <c r="AJ13" i="38"/>
  <c r="P13" i="38"/>
  <c r="R13" i="38" s="1"/>
  <c r="AP13" i="38" s="1"/>
  <c r="P11" i="36"/>
  <c r="R11" i="36" s="1"/>
  <c r="AL11" i="36"/>
  <c r="AL18" i="36"/>
  <c r="P18" i="36"/>
  <c r="N18" i="36" s="1"/>
  <c r="AS18" i="36" s="1"/>
  <c r="P9" i="38"/>
  <c r="N9" i="38" s="1"/>
  <c r="AQ9" i="38" s="1"/>
  <c r="AJ9" i="38"/>
  <c r="AS31" i="36"/>
  <c r="N33" i="36"/>
  <c r="R16" i="36"/>
  <c r="R36" i="38"/>
  <c r="AP36" i="38" s="1"/>
  <c r="N27" i="36"/>
  <c r="R16" i="38"/>
  <c r="AP16" i="38" s="1"/>
  <c r="R20" i="38"/>
  <c r="AP20" i="38" s="1"/>
  <c r="L46" i="36"/>
  <c r="R49" i="36"/>
  <c r="R42" i="36"/>
  <c r="L50" i="38"/>
  <c r="P24" i="36"/>
  <c r="R24" i="36" s="1"/>
  <c r="AL24" i="36"/>
  <c r="AJ18" i="38"/>
  <c r="P18" i="38"/>
  <c r="R18" i="38" s="1"/>
  <c r="AP18" i="38" s="1"/>
  <c r="L12" i="36"/>
  <c r="AJ14" i="38"/>
  <c r="P14" i="38"/>
  <c r="R31" i="36"/>
  <c r="P33" i="36"/>
  <c r="P43" i="38"/>
  <c r="R43" i="38" s="1"/>
  <c r="AP43" i="38" s="1"/>
  <c r="AJ43" i="38"/>
  <c r="R33" i="36" l="1"/>
  <c r="R32" i="36"/>
  <c r="L33" i="38"/>
  <c r="L32" i="38"/>
  <c r="R14" i="38"/>
  <c r="P15" i="38"/>
  <c r="R14" i="36"/>
  <c r="P15" i="36"/>
  <c r="L31" i="36"/>
  <c r="N32" i="36"/>
  <c r="R33" i="38"/>
  <c r="R32" i="38"/>
  <c r="N11" i="36"/>
  <c r="AS11" i="36" s="1"/>
  <c r="L47" i="38"/>
  <c r="L36" i="36"/>
  <c r="L50" i="36"/>
  <c r="R18" i="36"/>
  <c r="R21" i="36"/>
  <c r="N24" i="38"/>
  <c r="AQ24" i="38" s="1"/>
  <c r="AS23" i="36"/>
  <c r="N21" i="38"/>
  <c r="AQ21" i="38" s="1"/>
  <c r="N14" i="36"/>
  <c r="N14" i="38"/>
  <c r="N15" i="38" s="1"/>
  <c r="L9" i="38"/>
  <c r="N24" i="36"/>
  <c r="AS24" i="36" s="1"/>
  <c r="R9" i="38"/>
  <c r="AP9" i="38" s="1"/>
  <c r="L11" i="38"/>
  <c r="N17" i="36"/>
  <c r="AS33" i="36"/>
  <c r="N43" i="36"/>
  <c r="N9" i="36"/>
  <c r="N40" i="36"/>
  <c r="AP31" i="38"/>
  <c r="AQ27" i="38"/>
  <c r="L27" i="38"/>
  <c r="R11" i="38"/>
  <c r="AP11" i="38" s="1"/>
  <c r="AP33" i="38"/>
  <c r="R13" i="36"/>
  <c r="AQ17" i="38"/>
  <c r="L17" i="38"/>
  <c r="AQ12" i="38"/>
  <c r="L12" i="38"/>
  <c r="AS27" i="36"/>
  <c r="L27" i="36"/>
  <c r="AQ29" i="38"/>
  <c r="L29" i="38"/>
  <c r="AQ23" i="38"/>
  <c r="L23" i="38"/>
  <c r="N18" i="38"/>
  <c r="L18" i="36"/>
  <c r="L11" i="36"/>
  <c r="N13" i="38"/>
  <c r="L14" i="36"/>
  <c r="L15" i="36" s="1"/>
  <c r="L13" i="36"/>
  <c r="L21" i="36"/>
  <c r="L21" i="38"/>
  <c r="R17" i="38"/>
  <c r="AP17" i="38" s="1"/>
  <c r="AS47" i="36"/>
  <c r="L47" i="36"/>
  <c r="N43" i="38"/>
  <c r="AS38" i="36"/>
  <c r="L38" i="36"/>
  <c r="N40" i="38"/>
  <c r="AQ33" i="38"/>
  <c r="R15" i="36" l="1"/>
  <c r="AS14" i="36"/>
  <c r="N15" i="36"/>
  <c r="L33" i="36"/>
  <c r="L32" i="36"/>
  <c r="AP14" i="38"/>
  <c r="R15" i="38"/>
  <c r="L24" i="38"/>
  <c r="AQ14" i="38"/>
  <c r="L14" i="38"/>
  <c r="L15" i="38" s="1"/>
  <c r="AS43" i="36"/>
  <c r="L43" i="36"/>
  <c r="AS40" i="36"/>
  <c r="L40" i="36"/>
  <c r="AS17" i="36"/>
  <c r="L17" i="36"/>
  <c r="L24" i="36"/>
  <c r="AS9" i="36"/>
  <c r="L9" i="36"/>
  <c r="AQ40" i="38"/>
  <c r="L40" i="38"/>
  <c r="L43" i="38"/>
  <c r="AQ43" i="38"/>
  <c r="AQ13" i="38"/>
  <c r="L13" i="38"/>
  <c r="AQ18" i="38"/>
  <c r="L18" i="38"/>
</calcChain>
</file>

<file path=xl/sharedStrings.xml><?xml version="1.0" encoding="utf-8"?>
<sst xmlns="http://schemas.openxmlformats.org/spreadsheetml/2006/main" count="3166" uniqueCount="727">
  <si>
    <t>Cursos de graduação modalidade a distância</t>
  </si>
  <si>
    <t>Região Norte, Nordeste e Centro-Oeste</t>
  </si>
  <si>
    <t>Código</t>
  </si>
  <si>
    <t>Curso</t>
  </si>
  <si>
    <t>Mensalidade</t>
  </si>
  <si>
    <t>*Estimulo Adimplência</t>
  </si>
  <si>
    <t>Mensalidade a Pagar</t>
  </si>
  <si>
    <t>Semestralidade</t>
  </si>
  <si>
    <t>Semestralidade com Estimulo Adimplência</t>
  </si>
  <si>
    <t>Administração (B)</t>
  </si>
  <si>
    <t>Análise e Desenvolvimento de Sistemas (T)</t>
  </si>
  <si>
    <t>Ciências Contábeis (B)</t>
  </si>
  <si>
    <t>Ciências Sociais (L)</t>
  </si>
  <si>
    <t>Filosofia (L)</t>
  </si>
  <si>
    <t>Gestão Ambiental (T)</t>
  </si>
  <si>
    <t>Gestão de Recursos Humanos (T)</t>
  </si>
  <si>
    <t>1125</t>
  </si>
  <si>
    <t>Gestão da Tecnologia da Informação (T)</t>
  </si>
  <si>
    <t>Gestão de Turismo (T)</t>
  </si>
  <si>
    <t>Gestão Financeira (T)</t>
  </si>
  <si>
    <t>Gestão Pública (T)</t>
  </si>
  <si>
    <t>Letras - Língua Estrangeira (L)</t>
  </si>
  <si>
    <t>Letras - Língua Portuguesa (L)</t>
  </si>
  <si>
    <t>Letras Português / Espanhol (L)</t>
  </si>
  <si>
    <t>Logística (T)</t>
  </si>
  <si>
    <t>Marketing (T)</t>
  </si>
  <si>
    <r>
      <t xml:space="preserve">Pedagogia (L) - </t>
    </r>
    <r>
      <rPr>
        <sz val="8"/>
        <rFont val="Arial"/>
        <family val="2"/>
      </rPr>
      <t>Docência na Ed Infantil e nas Séries Iniciais do EF</t>
    </r>
  </si>
  <si>
    <r>
      <t xml:space="preserve">Processos Gerenciais - </t>
    </r>
    <r>
      <rPr>
        <sz val="8"/>
        <rFont val="Arial"/>
        <family val="2"/>
      </rPr>
      <t>Gestão de Pequenas e Médias Empresas</t>
    </r>
    <r>
      <rPr>
        <sz val="10"/>
        <rFont val="Arial"/>
        <family val="2"/>
      </rPr>
      <t xml:space="preserve"> (T)</t>
    </r>
  </si>
  <si>
    <t>Sistemas de Informação (B)</t>
  </si>
  <si>
    <t>Teologia (B)</t>
  </si>
  <si>
    <t>Teologia (I)</t>
  </si>
  <si>
    <t>(B) Bacharelado  (L) Licenciatura  (T) Tecnólogo (LFE) Linha de formação específica  (I) Integralização de créditos para a conclusão do curso</t>
  </si>
  <si>
    <t>* Conforme parágrafos 4º e 5º da clausula 13 do Contrato de Adesão - Prestação de Serviços Educacionais.</t>
  </si>
  <si>
    <t>Prof. Dr. Marcio de Moraes</t>
  </si>
  <si>
    <t>** Região Sudeste - exceto ABC e Guarulhos</t>
  </si>
  <si>
    <r>
      <t xml:space="preserve">Processos Gerenciais - </t>
    </r>
    <r>
      <rPr>
        <sz val="8"/>
        <rFont val="Arial"/>
        <family val="2"/>
      </rPr>
      <t xml:space="preserve">Gestão de Pequenas e Médias Empresas </t>
    </r>
    <r>
      <rPr>
        <sz val="12"/>
        <rFont val="Arial"/>
        <family val="2"/>
      </rPr>
      <t>(T)</t>
    </r>
  </si>
  <si>
    <t>Região ABC e Guarulhos</t>
  </si>
  <si>
    <t>Região</t>
  </si>
  <si>
    <t>ABC e GRU</t>
  </si>
  <si>
    <t>N, NE e CO</t>
  </si>
  <si>
    <t>Matemática (L)</t>
  </si>
  <si>
    <t>Gestão Comercial (T)</t>
  </si>
  <si>
    <t>Gestão de Seguros (T)</t>
  </si>
  <si>
    <t>Gestão Portuária (T)</t>
  </si>
  <si>
    <t>Jogos Digitais (T)</t>
  </si>
  <si>
    <t>Segurança Pública (T)</t>
  </si>
  <si>
    <t>Reitor</t>
  </si>
  <si>
    <t>São Bernardo do Campo, 16 de Outubro de 2014.</t>
  </si>
  <si>
    <t>*Estímulo Adimplência</t>
  </si>
  <si>
    <t>Semestralidade com Estímulo Adimplência</t>
  </si>
  <si>
    <t>Vagas oferecidas para o 1º Semestre 2015</t>
  </si>
  <si>
    <t>Turno</t>
  </si>
  <si>
    <t>Vagas</t>
  </si>
  <si>
    <t>(B) Bacharelado  (L) Licenciatura  (T) Tecnólogo (LFE) Linha de formação específica
(I) Integralização de créditos para a conclusão do curso</t>
  </si>
  <si>
    <t>Noite</t>
  </si>
  <si>
    <t>Manhã</t>
  </si>
  <si>
    <r>
      <t xml:space="preserve">Marketing (T) - </t>
    </r>
    <r>
      <rPr>
        <sz val="9"/>
        <color rgb="FFFF0000"/>
        <rFont val="Arial"/>
        <family val="2"/>
      </rPr>
      <t>currículo 6</t>
    </r>
  </si>
  <si>
    <t>No Edital de Vagas consta somente o nome Psicologia</t>
  </si>
  <si>
    <t>No Edital de Vagas consta somente o nome Processos Gerenciais</t>
  </si>
  <si>
    <t>Gestão Hospitalar (T)</t>
  </si>
  <si>
    <t>Preços vigentes para o 1º Semestre 2016</t>
  </si>
  <si>
    <t>São Bernardo do Campo, 27 de outubro de 2015</t>
  </si>
  <si>
    <t xml:space="preserve">Região Sul e Sudeste** </t>
  </si>
  <si>
    <t>Região Norte, Nordeste e Centro-Oeste**</t>
  </si>
  <si>
    <t>** Região Centro-Oeste - inclui DF</t>
  </si>
  <si>
    <t>S e SE</t>
  </si>
  <si>
    <t>** EABRA - Educação Brasileira a Distância Ltda</t>
  </si>
  <si>
    <t>% de Desconto</t>
  </si>
  <si>
    <t>Valor do desconto</t>
  </si>
  <si>
    <t>Novo preço adimplência 1,5%</t>
  </si>
  <si>
    <t>Sul e Sudeste</t>
  </si>
  <si>
    <t>Preço com desconto promocional</t>
  </si>
  <si>
    <t>Preços vigentes para o 1º Semestre 2017</t>
  </si>
  <si>
    <t>Adimplência</t>
  </si>
  <si>
    <t>PREÇOS 2017</t>
  </si>
  <si>
    <t>REAJUSTE 2017</t>
  </si>
  <si>
    <t>Ciências Biológias (Segunda Licenciatura)</t>
  </si>
  <si>
    <t>Ciências Sociais (Segunda Licenciatura)</t>
  </si>
  <si>
    <t>Letras - Língua Portuguesa (Segunda Licenciatura)</t>
  </si>
  <si>
    <t>Letras - Português / Espanhol (Segunda Licenciatura)</t>
  </si>
  <si>
    <t>Matemática (Segunda Licenciatura)</t>
  </si>
  <si>
    <t>Pedagogia (Segunda Licenciatura)</t>
  </si>
  <si>
    <t>Novo</t>
  </si>
  <si>
    <t>Engenharia Ambiental e Sanitária</t>
  </si>
  <si>
    <t xml:space="preserve">Vitória do Espírito Santo </t>
  </si>
  <si>
    <t>Salvador</t>
  </si>
  <si>
    <t>Vitória da Conquista</t>
  </si>
  <si>
    <t>Recife</t>
  </si>
  <si>
    <t>Valor do Desconto</t>
  </si>
  <si>
    <t>Região Sul, Sudeste**</t>
  </si>
  <si>
    <t>São Bernardo do Campo, 03 de outubro de 2016</t>
  </si>
  <si>
    <t>Gestão Comercial (T) (Online)</t>
  </si>
  <si>
    <t>Gestão Portuária (T) (Online)</t>
  </si>
  <si>
    <t>Gestão de Seguros (T) (Online)</t>
  </si>
  <si>
    <t>Gestão Financeira (T) (Online)</t>
  </si>
  <si>
    <t>Marketing (T) (Online)</t>
  </si>
  <si>
    <t>Gestão de Segurança Pública (T) (Online)</t>
  </si>
  <si>
    <t>Gestão de Comércio Exterior (T) (Online)</t>
  </si>
  <si>
    <t>Ciências Contábeis (B) (Online)</t>
  </si>
  <si>
    <t>Preços vigentes para o 1º Semestre 2017 - com Desconto Promocional</t>
  </si>
  <si>
    <t>Mensalidade com desconto</t>
  </si>
  <si>
    <t>Gestão de Comércio Exterior (T)</t>
  </si>
  <si>
    <t>Ciências Biológicas (Segunda Licenciatura)</t>
  </si>
  <si>
    <t>Segurança Pública (T) (Online)</t>
  </si>
  <si>
    <t>Letras - Português / Espanhol (L)</t>
  </si>
  <si>
    <t>excluir</t>
  </si>
  <si>
    <t>oferta somente na região ABC</t>
  </si>
  <si>
    <t>Oferta irregular</t>
  </si>
  <si>
    <t>Observações Secretaria Geral</t>
  </si>
  <si>
    <t>Gestão Comercial (T) (Online) - Calouros 2017</t>
  </si>
  <si>
    <t>Análise e Desenvolvimento de Sistemas (T) (Online)</t>
  </si>
  <si>
    <t>Prof. Dr. Fabio Botelho Josgrilberg</t>
  </si>
  <si>
    <r>
      <t xml:space="preserve">Processos Gerenciais (T) - </t>
    </r>
    <r>
      <rPr>
        <sz val="8"/>
        <rFont val="Arial"/>
        <family val="2"/>
      </rPr>
      <t>Gestão de Pequenas e Médias Empresas</t>
    </r>
  </si>
  <si>
    <t>Marketing (T) - currículo 6 (online)</t>
  </si>
  <si>
    <t>Gestão Hospitalar (T) (Online)</t>
  </si>
  <si>
    <t>Região ABC</t>
  </si>
  <si>
    <t>Região S e SE</t>
  </si>
  <si>
    <t>Região N e CE</t>
  </si>
  <si>
    <t>Preço 2016</t>
  </si>
  <si>
    <t>Tecnologos</t>
  </si>
  <si>
    <t>Marketing (on line)</t>
  </si>
  <si>
    <t>Preço 2017</t>
  </si>
  <si>
    <t>Novos cursos Online</t>
  </si>
  <si>
    <t>% Mark x c.novos</t>
  </si>
  <si>
    <t>Anterior</t>
  </si>
  <si>
    <t>Atual</t>
  </si>
  <si>
    <t>1113 - Comércio Exterior</t>
  </si>
  <si>
    <t>1129 - Gestão Hospitalar</t>
  </si>
  <si>
    <t>Valor do edital</t>
  </si>
  <si>
    <t>1104 - Marketing</t>
  </si>
  <si>
    <t>Valor com adimplência</t>
  </si>
  <si>
    <t>Cariacica</t>
  </si>
  <si>
    <t>Guarapari</t>
  </si>
  <si>
    <t>Polo Belo Horizonte**</t>
  </si>
  <si>
    <t>Belém</t>
  </si>
  <si>
    <t>Maceió</t>
  </si>
  <si>
    <t>Sobral</t>
  </si>
  <si>
    <t>João Pessoa</t>
  </si>
  <si>
    <t>Mossoró</t>
  </si>
  <si>
    <t>Boa Vista</t>
  </si>
  <si>
    <t>Cuiabá</t>
  </si>
  <si>
    <t>Curitiba</t>
  </si>
  <si>
    <t>Cidade Ocidental</t>
  </si>
  <si>
    <t>Cascavel</t>
  </si>
  <si>
    <t>Polos - Fase I</t>
  </si>
  <si>
    <t>Polos - Fase II, III e IV</t>
  </si>
  <si>
    <t>Natal</t>
  </si>
  <si>
    <t xml:space="preserve">Benevides </t>
  </si>
  <si>
    <t xml:space="preserve">Santo Antonio da Platina </t>
  </si>
  <si>
    <t xml:space="preserve">Alagoinhas </t>
  </si>
  <si>
    <t xml:space="preserve">Canaã dos Carajás </t>
  </si>
  <si>
    <t xml:space="preserve">Delmiro Gouveia </t>
  </si>
  <si>
    <t xml:space="preserve">Dias D`Avila </t>
  </si>
  <si>
    <t xml:space="preserve">Palmas de Monte Alto </t>
  </si>
  <si>
    <t xml:space="preserve">Tucuruí </t>
  </si>
  <si>
    <t xml:space="preserve">Formosa </t>
  </si>
  <si>
    <t xml:space="preserve">Guarantã do Norte </t>
  </si>
  <si>
    <t xml:space="preserve">Horizonte </t>
  </si>
  <si>
    <t xml:space="preserve">Igarassu </t>
  </si>
  <si>
    <t xml:space="preserve">Ilhéus </t>
  </si>
  <si>
    <t xml:space="preserve">Macapá </t>
  </si>
  <si>
    <t xml:space="preserve">Minaçu </t>
  </si>
  <si>
    <t xml:space="preserve">Natal - Zona Norte </t>
  </si>
  <si>
    <t xml:space="preserve">Parnamirim </t>
  </si>
  <si>
    <t xml:space="preserve">Tangará da Serra </t>
  </si>
  <si>
    <t xml:space="preserve">Rio Branco </t>
  </si>
  <si>
    <t xml:space="preserve">Santana do Araguaia </t>
  </si>
  <si>
    <t xml:space="preserve">Santana do Ipanema </t>
  </si>
  <si>
    <t xml:space="preserve">Santarém </t>
  </si>
  <si>
    <t xml:space="preserve">Teresópolis </t>
  </si>
  <si>
    <t xml:space="preserve">Manaus </t>
  </si>
  <si>
    <t>Marabá</t>
  </si>
  <si>
    <t xml:space="preserve">Barretos </t>
  </si>
  <si>
    <t xml:space="preserve">Blumenau </t>
  </si>
  <si>
    <t xml:space="preserve">Ourinhos </t>
  </si>
  <si>
    <t xml:space="preserve">Porto Belo </t>
  </si>
  <si>
    <t xml:space="preserve">Palmital </t>
  </si>
  <si>
    <t xml:space="preserve">Bandeirantes </t>
  </si>
  <si>
    <t xml:space="preserve">Carlos Barbosa </t>
  </si>
  <si>
    <t xml:space="preserve">Chapecó </t>
  </si>
  <si>
    <t xml:space="preserve">Dom Pedrito </t>
  </si>
  <si>
    <t xml:space="preserve">Sapucaia </t>
  </si>
  <si>
    <t xml:space="preserve">Embu Guaçu </t>
  </si>
  <si>
    <t xml:space="preserve">Fazenda Rio Grande </t>
  </si>
  <si>
    <t xml:space="preserve">Indaiatuba </t>
  </si>
  <si>
    <t xml:space="preserve">Uberaba </t>
  </si>
  <si>
    <t xml:space="preserve">Sete Quedas </t>
  </si>
  <si>
    <t xml:space="preserve">Itumbiara </t>
  </si>
  <si>
    <t xml:space="preserve">Jaguarão </t>
  </si>
  <si>
    <t xml:space="preserve">Limeira </t>
  </si>
  <si>
    <t xml:space="preserve">Mogi das Cruzes </t>
  </si>
  <si>
    <t xml:space="preserve">Mondaí </t>
  </si>
  <si>
    <t xml:space="preserve">Arantina </t>
  </si>
  <si>
    <t xml:space="preserve">São Paulo - Lapa </t>
  </si>
  <si>
    <t xml:space="preserve">Betim </t>
  </si>
  <si>
    <t xml:space="preserve">Contagem </t>
  </si>
  <si>
    <t xml:space="preserve">Ouro Branco </t>
  </si>
  <si>
    <t xml:space="preserve">Atibaia </t>
  </si>
  <si>
    <t xml:space="preserve">Bragança Paulista </t>
  </si>
  <si>
    <t xml:space="preserve">Camaquã </t>
  </si>
  <si>
    <t xml:space="preserve">Nova Friburgo </t>
  </si>
  <si>
    <t xml:space="preserve">Olímpia </t>
  </si>
  <si>
    <t xml:space="preserve">Osasco </t>
  </si>
  <si>
    <t>Parelheiros</t>
  </si>
  <si>
    <t xml:space="preserve">Rio de Janeiro - Realengo </t>
  </si>
  <si>
    <t xml:space="preserve">Rio do Sul </t>
  </si>
  <si>
    <t xml:space="preserve">Rio Verde </t>
  </si>
  <si>
    <t xml:space="preserve">Santo Augusto </t>
  </si>
  <si>
    <t xml:space="preserve">Telêmaco Borba </t>
  </si>
  <si>
    <t xml:space="preserve">Taió </t>
  </si>
  <si>
    <t xml:space="preserve">Belo Horizonte - Praça da Liberdade </t>
  </si>
  <si>
    <t xml:space="preserve">Campo Grande </t>
  </si>
  <si>
    <t xml:space="preserve">Araçatuba </t>
  </si>
  <si>
    <t xml:space="preserve">Pouso Alegre </t>
  </si>
  <si>
    <t xml:space="preserve">São Paulo  - Av. Paulista </t>
  </si>
  <si>
    <t xml:space="preserve">São Paulo - Mooca </t>
  </si>
  <si>
    <t>Sombrio</t>
  </si>
  <si>
    <t>Niterói</t>
  </si>
  <si>
    <t>Goiânia</t>
  </si>
  <si>
    <t>Dourados</t>
  </si>
  <si>
    <t>Arapongas</t>
  </si>
  <si>
    <t>Piracicaba Centro</t>
  </si>
  <si>
    <t>Piracicaba Taquaral</t>
  </si>
  <si>
    <t xml:space="preserve">Santa Bárbara D'Oeste </t>
  </si>
  <si>
    <t>Anápolis</t>
  </si>
  <si>
    <t>Japeri</t>
  </si>
  <si>
    <t>Passo Fundo</t>
  </si>
  <si>
    <t>Porto Alegre</t>
  </si>
  <si>
    <t>Santa Maria</t>
  </si>
  <si>
    <t>Uruguaiana</t>
  </si>
  <si>
    <t>Vergueiro</t>
  </si>
  <si>
    <t>Sete Lagoas</t>
  </si>
  <si>
    <t>Marília</t>
  </si>
  <si>
    <t>Diadema</t>
  </si>
  <si>
    <t/>
  </si>
  <si>
    <t>SP Santo Amaro</t>
  </si>
  <si>
    <t>Rio de Janeiro - Bennett</t>
  </si>
  <si>
    <t>SP Jabaquara</t>
  </si>
  <si>
    <t>São Bernardo Plaza Shopping (Planalto)</t>
  </si>
  <si>
    <t>Juiz de Fora</t>
  </si>
  <si>
    <t>Guarulhos</t>
  </si>
  <si>
    <t>Mauá</t>
  </si>
  <si>
    <t>Altamira</t>
  </si>
  <si>
    <t>Brasília</t>
  </si>
  <si>
    <t>Campina Grande</t>
  </si>
  <si>
    <t>Ceres</t>
  </si>
  <si>
    <t>Fortaleza</t>
  </si>
  <si>
    <t>Imperatriz</t>
  </si>
  <si>
    <t>Porto Velho</t>
  </si>
  <si>
    <t>Rondonópolis</t>
  </si>
  <si>
    <t>Bauru</t>
  </si>
  <si>
    <t>Belo Horizonte</t>
  </si>
  <si>
    <t>Bertioga</t>
  </si>
  <si>
    <t>Campinas</t>
  </si>
  <si>
    <t>Eldorado</t>
  </si>
  <si>
    <t>Franca</t>
  </si>
  <si>
    <t>Guaianazes</t>
  </si>
  <si>
    <t>Guaratinguetá</t>
  </si>
  <si>
    <t>Itanhaém</t>
  </si>
  <si>
    <t>Itapeva</t>
  </si>
  <si>
    <t>Lins</t>
  </si>
  <si>
    <t>Londrina</t>
  </si>
  <si>
    <t>Macaé</t>
  </si>
  <si>
    <t>Perus</t>
  </si>
  <si>
    <t>Petrópolis</t>
  </si>
  <si>
    <t>Presidente Prudente</t>
  </si>
  <si>
    <t>Ribeirão Preto</t>
  </si>
  <si>
    <t>Santos</t>
  </si>
  <si>
    <t>Sorocaba</t>
  </si>
  <si>
    <t>Vitória</t>
  </si>
  <si>
    <t>Volta Redonda</t>
  </si>
  <si>
    <t>São Bernardo do Campo (Rudge Ramos)</t>
  </si>
  <si>
    <t>Desconto Prom.</t>
  </si>
  <si>
    <t>X</t>
  </si>
  <si>
    <t>São José do Rio Preto</t>
  </si>
  <si>
    <t>São José dos Campos</t>
  </si>
  <si>
    <t>Foz do Iguaçu</t>
  </si>
  <si>
    <t>Polos Fase I</t>
  </si>
  <si>
    <t>Polos Fase II</t>
  </si>
  <si>
    <t>Polos Fase III e IV</t>
  </si>
  <si>
    <t>Juiz De Fora</t>
  </si>
  <si>
    <t>Foz Do Iguaçu</t>
  </si>
  <si>
    <t xml:space="preserve">Belo Horizonte - Pç Liberdade </t>
  </si>
  <si>
    <t>Região ABC e Guarulhos **</t>
  </si>
  <si>
    <t>** Região ABC e Guarulhos - exceto Diadema, São Bernardo Plaza Shopping e Vergueiro</t>
  </si>
  <si>
    <t>Administração (B) (Online)</t>
  </si>
  <si>
    <t>Gestão de Recursos Humanos (T) (Online)</t>
  </si>
  <si>
    <t>Gestão Pública (T) (Online)</t>
  </si>
  <si>
    <t>Logística (T) (Online)</t>
  </si>
  <si>
    <t>anterior</t>
  </si>
  <si>
    <t>Polos</t>
  </si>
  <si>
    <t>POLO BAURU</t>
  </si>
  <si>
    <t>POLO BELO HORIZONTE</t>
  </si>
  <si>
    <t>POLO BERTIOGA</t>
  </si>
  <si>
    <t>POLO CAMPINAS</t>
  </si>
  <si>
    <t>POLO FRANCA</t>
  </si>
  <si>
    <t>POLO GUAIANAZES (SÃO PAULO)</t>
  </si>
  <si>
    <t>POLO GUARATINGUETÁ</t>
  </si>
  <si>
    <t>POLO ITANHAÉM</t>
  </si>
  <si>
    <t>POLO LINS</t>
  </si>
  <si>
    <t>POLO LONDRINA</t>
  </si>
  <si>
    <t>POLO MACAÉ</t>
  </si>
  <si>
    <t>POLO PERUS (SÃO PAULO)</t>
  </si>
  <si>
    <t>POLO PETRÓPOLIS</t>
  </si>
  <si>
    <t>POLO PRESIDENTE PRUDENTE</t>
  </si>
  <si>
    <t>POLO RIBEIRÃO PRETO</t>
  </si>
  <si>
    <t>POLO SANTOS</t>
  </si>
  <si>
    <t>POLO SÃO JOSÉ DO RIO PRETO</t>
  </si>
  <si>
    <t>POLO SÃO JOSÉ DOS CAMPOS</t>
  </si>
  <si>
    <t>POLO SOROCABA</t>
  </si>
  <si>
    <t>POLO VITÓRIA</t>
  </si>
  <si>
    <t>POLO VOLTA REDONDA</t>
  </si>
  <si>
    <t>POLO ARAÇATUBA</t>
  </si>
  <si>
    <t>POLO SANTO ANTÔNIO DA PLATINA</t>
  </si>
  <si>
    <t>POLO ARANTINA</t>
  </si>
  <si>
    <t>POLO URUGUAIANA</t>
  </si>
  <si>
    <t>POLO ATIBAIA</t>
  </si>
  <si>
    <t>POLO FOZ DO IGUAÇU</t>
  </si>
  <si>
    <t>POLO BANDEIRANTES</t>
  </si>
  <si>
    <t>POLO PIRACICABA TAQUARAL</t>
  </si>
  <si>
    <t>POLO BH PRAÇA DA LIBERDADE</t>
  </si>
  <si>
    <t>POLO SANTA BÁRBARA D'OESTE</t>
  </si>
  <si>
    <t>POLO BLUMENAU</t>
  </si>
  <si>
    <t>POLO CAMAQUÃ</t>
  </si>
  <si>
    <t>POLO BRAGANÇA PAULISTA</t>
  </si>
  <si>
    <t>POLO SANTO AUGUSTO</t>
  </si>
  <si>
    <t>POLO CARIACICA</t>
  </si>
  <si>
    <t>POLO CARLOS BARBOSA</t>
  </si>
  <si>
    <t>POLO CASCAVEL</t>
  </si>
  <si>
    <t>POLO CHAPECÓ</t>
  </si>
  <si>
    <t>POLO CONTAGEM</t>
  </si>
  <si>
    <t>POLO CURITIBA</t>
  </si>
  <si>
    <t>POLO DOM PEDRITO</t>
  </si>
  <si>
    <t>POLO EMBU-GUAÇU</t>
  </si>
  <si>
    <t>POLO GUARAPARI</t>
  </si>
  <si>
    <t>POLO INDAIATUBA</t>
  </si>
  <si>
    <t>POLO JAGUARÃO</t>
  </si>
  <si>
    <t>POLO JUIZ DE FORA</t>
  </si>
  <si>
    <t>POLO LIMEIRA</t>
  </si>
  <si>
    <t>POLO MARÍLIA</t>
  </si>
  <si>
    <t>POLO MOGI DAS CRUZES</t>
  </si>
  <si>
    <t>POLO NITERÓI</t>
  </si>
  <si>
    <t>POLO NOVA FRIBURGO</t>
  </si>
  <si>
    <t>POLO OSASCO</t>
  </si>
  <si>
    <t>POLO PARELHEIROS</t>
  </si>
  <si>
    <t>POLO PASSO FUNDO</t>
  </si>
  <si>
    <t>POLO PIRACICABA CENTRO</t>
  </si>
  <si>
    <t>POLO PORTO ALEGRE</t>
  </si>
  <si>
    <t>POLO REALENGO</t>
  </si>
  <si>
    <t>POLO SANTA MARIA</t>
  </si>
  <si>
    <t>POLO DIADEMA</t>
  </si>
  <si>
    <t>POLO MOOCA (SÃO PAULO)</t>
  </si>
  <si>
    <t>POLO SÃO PAULO (AV. PAULISTA)</t>
  </si>
  <si>
    <t>POLO SP JABAQUARA</t>
  </si>
  <si>
    <t>POLO SP SANTO AMARO</t>
  </si>
  <si>
    <t>POLO PLAZA SHOPPING SBC</t>
  </si>
  <si>
    <t>POLO ALTAMIRA</t>
  </si>
  <si>
    <t>POLO CAMPINA GRANDE</t>
  </si>
  <si>
    <t>POLO FORTALEZA</t>
  </si>
  <si>
    <t>POLO IMPERATRIZ</t>
  </si>
  <si>
    <t>POLO PORTO VELHO</t>
  </si>
  <si>
    <t>POLO BRASÍLIA</t>
  </si>
  <si>
    <t>POLO SALVADOR</t>
  </si>
  <si>
    <t>POLO VITÓRIA DA CONQUISTA</t>
  </si>
  <si>
    <t>POLO RECIFE</t>
  </si>
  <si>
    <t>POLO BELÉM</t>
  </si>
  <si>
    <t>POLO BENEVIDES</t>
  </si>
  <si>
    <t>POLO CAMPO GRANDE</t>
  </si>
  <si>
    <t>POLO CANAÃ DOS CARAJAS</t>
  </si>
  <si>
    <t>POLO DIAS D ÁVILA</t>
  </si>
  <si>
    <t>POLO GUARANTÃ DO NORTE</t>
  </si>
  <si>
    <t>POLO IGARASSU</t>
  </si>
  <si>
    <t>POLO ILHÉUS</t>
  </si>
  <si>
    <t>POLO JOÃO PESSOA</t>
  </si>
  <si>
    <t>POLO MOSSORÓ</t>
  </si>
  <si>
    <t>POLO SOBRAL</t>
  </si>
  <si>
    <t>POLO MACEIÓ</t>
  </si>
  <si>
    <t>POLO SANTARÉM</t>
  </si>
  <si>
    <t>Preço Metodista</t>
  </si>
  <si>
    <t>Desconto 1,5% Estímulo à adimplência</t>
  </si>
  <si>
    <t xml:space="preserve">** São Bernardo do Campo (RR) e Mauá </t>
  </si>
  <si>
    <t>Conferência</t>
  </si>
  <si>
    <t>Célula</t>
  </si>
  <si>
    <t>POLO TUCURUÍ</t>
  </si>
  <si>
    <t>POLO CIDADE OCIDENTAL</t>
  </si>
  <si>
    <t>POLO FORMOSA</t>
  </si>
  <si>
    <t>Metropolitana</t>
  </si>
  <si>
    <t>Polos Fase III, IV e V</t>
  </si>
  <si>
    <t>São Bernardo do Campo, 07 de abril de 2017</t>
  </si>
  <si>
    <t>Preços vigentes para o 2º Semestre 2017</t>
  </si>
  <si>
    <t>Prof. Dr. Paulo Borges Campos Jr.</t>
  </si>
  <si>
    <r>
      <t xml:space="preserve">Processos Gerenciais (T) (Online) - </t>
    </r>
    <r>
      <rPr>
        <sz val="8"/>
        <rFont val="Arial"/>
        <family val="2"/>
      </rPr>
      <t xml:space="preserve">Gestão de Pequenas e Médias Empresas </t>
    </r>
  </si>
  <si>
    <t>Preços vigentes para o 2º Semestre 2017 - com Desconto Promocional</t>
  </si>
  <si>
    <t xml:space="preserve">POLO BOA VISTA </t>
  </si>
  <si>
    <t xml:space="preserve">POLO MACAPÁ </t>
  </si>
  <si>
    <t xml:space="preserve">POLO RIO DE JANEIRO (BENNET) </t>
  </si>
  <si>
    <t>GUARULHOS</t>
  </si>
  <si>
    <t>RUDGE RAMOS</t>
  </si>
  <si>
    <t>MAUÁ</t>
  </si>
  <si>
    <t xml:space="preserve"> GUARULHOS</t>
  </si>
  <si>
    <t xml:space="preserve"> MAUÁ</t>
  </si>
  <si>
    <t xml:space="preserve"> RUDGE RAMOS (S. B. CAMPO)</t>
  </si>
  <si>
    <t xml:space="preserve"> ALTAMIRA</t>
  </si>
  <si>
    <t xml:space="preserve"> BRASÍLIA</t>
  </si>
  <si>
    <t xml:space="preserve"> CAMPINA GRANDE</t>
  </si>
  <si>
    <t xml:space="preserve"> FORTALEZA</t>
  </si>
  <si>
    <t xml:space="preserve"> IMPERATRIZ</t>
  </si>
  <si>
    <t xml:space="preserve"> PORTO VELHO</t>
  </si>
  <si>
    <t xml:space="preserve"> RECIFE</t>
  </si>
  <si>
    <t xml:space="preserve"> SALVADOR</t>
  </si>
  <si>
    <t xml:space="preserve"> VITÓRIA DA CONQUISTA</t>
  </si>
  <si>
    <t xml:space="preserve"> BAURU</t>
  </si>
  <si>
    <t xml:space="preserve"> BELO HORIZONTE</t>
  </si>
  <si>
    <t xml:space="preserve"> BERTIOGA</t>
  </si>
  <si>
    <t xml:space="preserve"> CAMPINAS</t>
  </si>
  <si>
    <t xml:space="preserve"> FRANCA</t>
  </si>
  <si>
    <t xml:space="preserve"> GUAIANAZES (SÃO PAULO)</t>
  </si>
  <si>
    <t xml:space="preserve"> GUARATINGUETÁ</t>
  </si>
  <si>
    <t xml:space="preserve"> ITANHAÉM</t>
  </si>
  <si>
    <t xml:space="preserve"> ITAPEVA</t>
  </si>
  <si>
    <t xml:space="preserve"> JUIZ DE FORA</t>
  </si>
  <si>
    <t xml:space="preserve"> LINS</t>
  </si>
  <si>
    <t xml:space="preserve"> LONDRINA</t>
  </si>
  <si>
    <t xml:space="preserve"> MACAÉ</t>
  </si>
  <si>
    <t xml:space="preserve"> PERUS (SÃO PAULO)</t>
  </si>
  <si>
    <t xml:space="preserve"> PETRÓPOLIS</t>
  </si>
  <si>
    <t xml:space="preserve"> PRESIDENTE PRUDENTE</t>
  </si>
  <si>
    <t xml:space="preserve"> RIBEIRÃO PRETO</t>
  </si>
  <si>
    <t xml:space="preserve"> SANTOS</t>
  </si>
  <si>
    <t xml:space="preserve"> SÃO JOSÉ DO RIO PRETO</t>
  </si>
  <si>
    <t xml:space="preserve"> SÃO JOSÉ DOS CAMPOS</t>
  </si>
  <si>
    <t xml:space="preserve"> SOROCABA</t>
  </si>
  <si>
    <t xml:space="preserve"> VITÓRIA</t>
  </si>
  <si>
    <t xml:space="preserve"> VOLTA REDONDA</t>
  </si>
  <si>
    <t xml:space="preserve"> DIADEMA</t>
  </si>
  <si>
    <t xml:space="preserve"> SP JABAQUARA</t>
  </si>
  <si>
    <t xml:space="preserve"> SP SANTO AMARO</t>
  </si>
  <si>
    <t xml:space="preserve"> BELÉM</t>
  </si>
  <si>
    <t xml:space="preserve"> BOA VISTA </t>
  </si>
  <si>
    <t xml:space="preserve"> JOÃO PESSOA</t>
  </si>
  <si>
    <t xml:space="preserve"> MACEIÓ</t>
  </si>
  <si>
    <t xml:space="preserve"> MOSSORÓ</t>
  </si>
  <si>
    <t xml:space="preserve"> SOBRAL</t>
  </si>
  <si>
    <t xml:space="preserve"> CARIACICA</t>
  </si>
  <si>
    <t xml:space="preserve"> CASCAVEL</t>
  </si>
  <si>
    <t xml:space="preserve"> CIDADE OCIDENTAL</t>
  </si>
  <si>
    <t xml:space="preserve"> CURITIBA</t>
  </si>
  <si>
    <t xml:space="preserve"> FOZ DO IGUAÇU</t>
  </si>
  <si>
    <t xml:space="preserve"> GUARAPARI</t>
  </si>
  <si>
    <t xml:space="preserve"> MARÍLIA</t>
  </si>
  <si>
    <t xml:space="preserve"> NITERÓI</t>
  </si>
  <si>
    <t xml:space="preserve"> PASSO FUNDO</t>
  </si>
  <si>
    <t xml:space="preserve"> PIRACICABA CENTRO</t>
  </si>
  <si>
    <t xml:space="preserve"> PIRACICABA TAQUARAL</t>
  </si>
  <si>
    <t xml:space="preserve"> PORTO ALEGRE</t>
  </si>
  <si>
    <t xml:space="preserve"> RIO DE JANEIRO (BENNET) </t>
  </si>
  <si>
    <t xml:space="preserve"> SANTA BÁRBARA D'OESTE</t>
  </si>
  <si>
    <t xml:space="preserve"> SANTA MARIA</t>
  </si>
  <si>
    <t xml:space="preserve"> URUGUAIANA</t>
  </si>
  <si>
    <t xml:space="preserve"> MOOCA (SÃO PAULO)</t>
  </si>
  <si>
    <t xml:space="preserve"> SÃO PAULO (AV. PAULISTA)</t>
  </si>
  <si>
    <t xml:space="preserve"> BENEVIDES</t>
  </si>
  <si>
    <t xml:space="preserve"> CAMPO GRANDE</t>
  </si>
  <si>
    <t xml:space="preserve"> CANAÃ DOS CARAJAS</t>
  </si>
  <si>
    <t xml:space="preserve"> DIAS D ÁVILA</t>
  </si>
  <si>
    <t xml:space="preserve"> GUARANTÃ DO NORTE</t>
  </si>
  <si>
    <t xml:space="preserve"> IGARASSU</t>
  </si>
  <si>
    <t xml:space="preserve"> ILHÉUS</t>
  </si>
  <si>
    <t xml:space="preserve"> MACAPÁ</t>
  </si>
  <si>
    <t xml:space="preserve"> SANTARÉM</t>
  </si>
  <si>
    <t xml:space="preserve"> TUCURUÍ</t>
  </si>
  <si>
    <t xml:space="preserve"> ANDIRÁ</t>
  </si>
  <si>
    <t xml:space="preserve"> ARAÇATUBA</t>
  </si>
  <si>
    <t xml:space="preserve"> ARANTINA</t>
  </si>
  <si>
    <t xml:space="preserve"> ATIBAIA</t>
  </si>
  <si>
    <t xml:space="preserve"> AVARÉ</t>
  </si>
  <si>
    <t xml:space="preserve"> BANDEIRANTES</t>
  </si>
  <si>
    <t xml:space="preserve"> BH PRAÇA DA LIBERDADE</t>
  </si>
  <si>
    <t xml:space="preserve"> BLUMENAU</t>
  </si>
  <si>
    <t xml:space="preserve"> BRAGANÇA PAULISTA</t>
  </si>
  <si>
    <t xml:space="preserve"> CAMAQUÃ</t>
  </si>
  <si>
    <t xml:space="preserve"> CARLOS BARBOSA</t>
  </si>
  <si>
    <t xml:space="preserve"> CHAPECÓ</t>
  </si>
  <si>
    <t xml:space="preserve"> CONTAGEM</t>
  </si>
  <si>
    <t xml:space="preserve"> DOM PEDRITO</t>
  </si>
  <si>
    <t xml:space="preserve"> EMBU-GUAÇU</t>
  </si>
  <si>
    <t xml:space="preserve"> FORMOSA</t>
  </si>
  <si>
    <t xml:space="preserve"> INDAIATUBA</t>
  </si>
  <si>
    <t xml:space="preserve"> JAGUARÃO</t>
  </si>
  <si>
    <t xml:space="preserve"> LIMEIRA</t>
  </si>
  <si>
    <t xml:space="preserve"> MOGI DAS CRUZES</t>
  </si>
  <si>
    <t xml:space="preserve"> NOVA FRIBURGO</t>
  </si>
  <si>
    <t xml:space="preserve"> OSASCO</t>
  </si>
  <si>
    <t xml:space="preserve"> PARELHEIROS</t>
  </si>
  <si>
    <t xml:space="preserve"> REALENGO</t>
  </si>
  <si>
    <t xml:space="preserve"> SANTO ANTÔNIO DA PLATINA</t>
  </si>
  <si>
    <t xml:space="preserve"> SANTO AUGUSTO</t>
  </si>
  <si>
    <t xml:space="preserve"> TAUBATÉ</t>
  </si>
  <si>
    <t>Ciências Sociais (L) (Online)</t>
  </si>
  <si>
    <t>Letras - Língua Estrangeira (L) (Online)</t>
  </si>
  <si>
    <t>='[20170407_Planilha_Desconto_Inicial_V2 com polos da V_Final.xlsx]FASE I - N NE e CO'!$G6</t>
  </si>
  <si>
    <t>='[20170407_Planilha_Desconto_Inicial_V2 com polos da V_Final.xlsx]FASE I - N NE e CO'!$G7</t>
  </si>
  <si>
    <t>='[20170407_Planilha_Desconto_Inicial_V2 com polos da V_Final.xlsx]FASE I - N NE e CO'!$G33</t>
  </si>
  <si>
    <t>='[20170407_Planilha_Desconto_Inicial_V2 com polos da V_Final.xlsx]FASE I - N NE e CO'!$G8</t>
  </si>
  <si>
    <t>='[20170407_Planilha_Desconto_Inicial_V2 com polos da V_Final.xlsx]FASE I - N NE e CO'!$G9</t>
  </si>
  <si>
    <t>='[20170407_Planilha_Desconto_Inicial_V2 com polos da V_Final.xlsx]FASE I - N NE e CO'!$G34</t>
  </si>
  <si>
    <t>='[20170407_Planilha_Desconto_Inicial_V2 com polos da V_Final.xlsx]FASE I - N NE e CO'!$G10</t>
  </si>
  <si>
    <t>='[20170407_Planilha_Desconto_Inicial_V2 com polos da V_Final.xlsx]FASE I - N NE e CO'!$G11</t>
  </si>
  <si>
    <t>='[20170407_Planilha_Desconto_Inicial_V2 com polos da V_Final.xlsx]FASE I - N NE e CO'!$G16</t>
  </si>
  <si>
    <t>='[20170407_Planilha_Desconto_Inicial_V2 com polos da V_Final.xlsx]FASE I - N NE e CO'!$G17</t>
  </si>
  <si>
    <t>='[20170407_Planilha_Desconto_Inicial_V2 com polos da V_Final.xlsx]FASE I - N NE e CO'!$G12</t>
  </si>
  <si>
    <t>='[20170407_Planilha_Desconto_Inicial_V2 com polos da V_Final.xlsx]FASE I - N NE e CO'!$G13</t>
  </si>
  <si>
    <t>='[20170407_Planilha_Desconto_Inicial_V2 com polos da V_Final.xlsx]FASE I - N NE e CO'!$G14</t>
  </si>
  <si>
    <t>='[20170407_Planilha_Desconto_Inicial_V2 com polos da V_Final.xlsx]FASE I - N NE e CO'!$G15</t>
  </si>
  <si>
    <t>='[20170407_Planilha_Desconto_Inicial_V2 com polos da V_Final.xlsx]FASE I - N NE e CO'!$G18</t>
  </si>
  <si>
    <t>='[20170407_Planilha_Desconto_Inicial_V2 com polos da V_Final.xlsx]FASE I - N NE e CO'!$G21</t>
  </si>
  <si>
    <t>='[20170407_Planilha_Desconto_Inicial_V2 com polos da V_Final.xlsx]FASE I - N NE e CO'!$G20</t>
  </si>
  <si>
    <t>='[20170407_Planilha_Desconto_Inicial_V2 com polos da V_Final.xlsx]FASE I - N NE e CO'!$G36</t>
  </si>
  <si>
    <t>='[20170407_Planilha_Desconto_Inicial_V2 com polos da V_Final.xlsx]FASE I - N NE e CO'!$G35</t>
  </si>
  <si>
    <t>='[20170407_Planilha_Desconto_Inicial_V2 com polos da V_Final.xlsx]FASE I - N NE e CO'!$G22</t>
  </si>
  <si>
    <t>='[20170407_Planilha_Desconto_Inicial_V2 com polos da V_Final.xlsx]FASE I - N NE e CO'!$G23</t>
  </si>
  <si>
    <t>='[20170407_Planilha_Desconto_Inicial_V2 com polos da V_Final.xlsx]FASE I - N NE e CO'!$G37</t>
  </si>
  <si>
    <t>='[20170407_Planilha_Desconto_Inicial_V2 com polos da V_Final.xlsx]FASE I - N NE e CO'!$G24</t>
  </si>
  <si>
    <t>='[20170407_Planilha_Desconto_Inicial_V2 com polos da V_Final.xlsx]FASE I - N NE e CO'!$G38</t>
  </si>
  <si>
    <t>='[20170407_Planilha_Desconto_Inicial_V2 com polos da V_Final.xlsx]FASE I - N NE e CO'!$G25</t>
  </si>
  <si>
    <t>='[20170407_Planilha_Desconto_Inicial_V2 com polos da V_Final.xlsx]FASE I - N NE e CO'!$G26</t>
  </si>
  <si>
    <t>='[20170407_Planilha_Desconto_Inicial_V2 com polos da V_Final.xlsx]FASE I - N NE e CO'!$G27</t>
  </si>
  <si>
    <t>='[20170407_Planilha_Desconto_Inicial_V2 com polos da V_Final.xlsx]FASE I - N NE e CO'!$G19</t>
  </si>
  <si>
    <t>='[20170407_Planilha_Desconto_Inicial_V2 com polos da V_Final.xlsx]FASE I S e SE'!$G6</t>
  </si>
  <si>
    <t>='[20170407_Planilha_Desconto_Inicial_V2 com polos da V_Final.xlsx]FASE I S e SE'!$G7</t>
  </si>
  <si>
    <t>='[20170407_Planilha_Desconto_Inicial_V2 com polos da V_Final.xlsx]FASE I S e SE'!$G32</t>
  </si>
  <si>
    <t>='[20170407_Planilha_Desconto_Inicial_V2 com polos da V_Final.xlsx]FASE I S e SE'!$G8</t>
  </si>
  <si>
    <t>='[20170407_Planilha_Desconto_Inicial_V2 com polos da V_Final.xlsx]FASE I S e SE'!$G9</t>
  </si>
  <si>
    <t>='[20170407_Planilha_Desconto_Inicial_V2 com polos da V_Final.xlsx]FASE I S e SE'!$G33</t>
  </si>
  <si>
    <t>='[20170407_Planilha_Desconto_Inicial_V2 com polos da V_Final.xlsx]FASE I S e SE'!$G10</t>
  </si>
  <si>
    <t>='[20170407_Planilha_Desconto_Inicial_V2 com polos da V_Final.xlsx]FASE I S e SE'!$G11</t>
  </si>
  <si>
    <t>='[20170407_Planilha_Desconto_Inicial_V2 com polos da V_Final.xlsx]FASE I S e SE'!$G16</t>
  </si>
  <si>
    <t>='[20170407_Planilha_Desconto_Inicial_V2 com polos da V_Final.xlsx]FASE I S e SE'!$G17</t>
  </si>
  <si>
    <t>='[20170407_Planilha_Desconto_Inicial_V2 com polos da V_Final.xlsx]FASE I S e SE'!$G12</t>
  </si>
  <si>
    <t>='[20170407_Planilha_Desconto_Inicial_V2 com polos da V_Final.xlsx]FASE I S e SE'!$G13</t>
  </si>
  <si>
    <t>='[20170407_Planilha_Desconto_Inicial_V2 com polos da V_Final.xlsx]FASE I S e SE'!$G14</t>
  </si>
  <si>
    <t>='[20170407_Planilha_Desconto_Inicial_V2 com polos da V_Final.xlsx]FASE I S e SE'!$G15</t>
  </si>
  <si>
    <t>='[20170407_Planilha_Desconto_Inicial_V2 com polos da V_Final.xlsx]FASE I S e SE'!$G18</t>
  </si>
  <si>
    <t>='[20170407_Planilha_Desconto_Inicial_V2 com polos da V_Final.xlsx]FASE I S e SE'!$G21</t>
  </si>
  <si>
    <t>='[20170407_Planilha_Desconto_Inicial_V2 com polos da V_Final.xlsx]FASE I S e SE'!$G20</t>
  </si>
  <si>
    <t>='[20170407_Planilha_Desconto_Inicial_V2 com polos da V_Final.xlsx]FASE I S e SE'!$G35</t>
  </si>
  <si>
    <t>='[20170407_Planilha_Desconto_Inicial_V2 com polos da V_Final.xlsx]FASE I S e SE'!$G34</t>
  </si>
  <si>
    <t>='[20170407_Planilha_Desconto_Inicial_V2 com polos da V_Final.xlsx]FASE I S e SE'!$G22</t>
  </si>
  <si>
    <t>='[20170407_Planilha_Desconto_Inicial_V2 com polos da V_Final.xlsx]FASE I S e SE'!$G23</t>
  </si>
  <si>
    <t>='[20170407_Planilha_Desconto_Inicial_V2 com polos da V_Final.xlsx]FASE I S e SE'!$G36</t>
  </si>
  <si>
    <t>='[20170407_Planilha_Desconto_Inicial_V2 com polos da V_Final.xlsx]FASE I S e SE'!$G24</t>
  </si>
  <si>
    <t>='[20170407_Planilha_Desconto_Inicial_V2 com polos da V_Final.xlsx]FASE I S e SE'!$G37</t>
  </si>
  <si>
    <t>='[20170407_Planilha_Desconto_Inicial_V2 com polos da V_Final.xlsx]FASE I S e SE'!$G25</t>
  </si>
  <si>
    <t>='[20170407_Planilha_Desconto_Inicial_V2 com polos da V_Final.xlsx]FASE I S e SE'!$G26</t>
  </si>
  <si>
    <t>='[20170407_Planilha_Desconto_Inicial_V2 com polos da V_Final.xlsx]FASE I S e SE'!$G27</t>
  </si>
  <si>
    <t>='[20170407_Planilha_Desconto_Inicial_V2 com polos da V_Final.xlsx]FASE I S e SE'!$G19</t>
  </si>
  <si>
    <t>='[20170407_Planilha_Desconto_Inicial_V2 com polos da V_Final.xlsx]REGIÃO METROPOLITANA'!$G6</t>
  </si>
  <si>
    <t>='[20170407_Planilha_Desconto_Inicial_V2 com polos da V_Final.xlsx]REGIÃO METROPOLITANA'!$G7</t>
  </si>
  <si>
    <t>='[20170407_Planilha_Desconto_Inicial_V2 com polos da V_Final.xlsx]REGIÃO METROPOLITANA'!$G31</t>
  </si>
  <si>
    <t>='[20170407_Planilha_Desconto_Inicial_V2 com polos da V_Final.xlsx]REGIÃO METROPOLITANA'!$G8</t>
  </si>
  <si>
    <t>='[20170407_Planilha_Desconto_Inicial_V2 com polos da V_Final.xlsx]REGIÃO METROPOLITANA'!$G9</t>
  </si>
  <si>
    <t>='[20170407_Planilha_Desconto_Inicial_V2 com polos da V_Final.xlsx]REGIÃO METROPOLITANA'!$G32</t>
  </si>
  <si>
    <t>='[20170407_Planilha_Desconto_Inicial_V2 com polos da V_Final.xlsx]REGIÃO METROPOLITANA'!$G10</t>
  </si>
  <si>
    <t>='[20170407_Planilha_Desconto_Inicial_V2 com polos da V_Final.xlsx]REGIÃO METROPOLITANA'!$G11</t>
  </si>
  <si>
    <t>='[20170407_Planilha_Desconto_Inicial_V2 com polos da V_Final.xlsx]REGIÃO METROPOLITANA'!$G16</t>
  </si>
  <si>
    <t>='[20170407_Planilha_Desconto_Inicial_V2 com polos da V_Final.xlsx]REGIÃO METROPOLITANA'!$G17</t>
  </si>
  <si>
    <t>='[20170407_Planilha_Desconto_Inicial_V2 com polos da V_Final.xlsx]REGIÃO METROPOLITANA'!$G12</t>
  </si>
  <si>
    <t>='[20170407_Planilha_Desconto_Inicial_V2 com polos da V_Final.xlsx]REGIÃO METROPOLITANA'!$G13</t>
  </si>
  <si>
    <t>='[20170407_Planilha_Desconto_Inicial_V2 com polos da V_Final.xlsx]REGIÃO METROPOLITANA'!$G14</t>
  </si>
  <si>
    <t>='[20170407_Planilha_Desconto_Inicial_V2 com polos da V_Final.xlsx]REGIÃO METROPOLITANA'!$G15</t>
  </si>
  <si>
    <t>='[20170407_Planilha_Desconto_Inicial_V2 com polos da V_Final.xlsx]REGIÃO METROPOLITANA'!$G18</t>
  </si>
  <si>
    <t>='[20170407_Planilha_Desconto_Inicial_V2 com polos da V_Final.xlsx]REGIÃO METROPOLITANA'!$G20</t>
  </si>
  <si>
    <t>='[20170407_Planilha_Desconto_Inicial_V2 com polos da V_Final.xlsx]REGIÃO METROPOLITANA'!$G21</t>
  </si>
  <si>
    <t>='[20170407_Planilha_Desconto_Inicial_V2 com polos da V_Final.xlsx]REGIÃO METROPOLITANA'!$G34</t>
  </si>
  <si>
    <t>='[20170407_Planilha_Desconto_Inicial_V2 com polos da V_Final.xlsx]REGIÃO METROPOLITANA'!$G33</t>
  </si>
  <si>
    <t>='[20170407_Planilha_Desconto_Inicial_V2 com polos da V_Final.xlsx]REGIÃO METROPOLITANA'!$G22</t>
  </si>
  <si>
    <t>='[20170407_Planilha_Desconto_Inicial_V2 com polos da V_Final.xlsx]REGIÃO METROPOLITANA'!$G23</t>
  </si>
  <si>
    <t>='[20170407_Planilha_Desconto_Inicial_V2 com polos da V_Final.xlsx]REGIÃO METROPOLITANA'!$G35</t>
  </si>
  <si>
    <t>='[20170407_Planilha_Desconto_Inicial_V2 com polos da V_Final.xlsx]REGIÃO METROPOLITANA'!$G24</t>
  </si>
  <si>
    <t>='[20170407_Planilha_Desconto_Inicial_V2 com polos da V_Final.xlsx]REGIÃO METROPOLITANA'!$G36</t>
  </si>
  <si>
    <t>='[20170407_Planilha_Desconto_Inicial_V2 com polos da V_Final.xlsx]REGIÃO METROPOLITANA'!$G25</t>
  </si>
  <si>
    <t>='[20170407_Planilha_Desconto_Inicial_V2 com polos da V_Final.xlsx]REGIÃO METROPOLITANA'!$G26</t>
  </si>
  <si>
    <t>='[20170407_Planilha_Desconto_Inicial_V2 com polos da V_Final.xlsx]REGIÃO METROPOLITANA'!$G27</t>
  </si>
  <si>
    <t>='[20170407_Planilha_Desconto_Inicial_V2 com polos da V_Final.xlsx]REGIÃO METROPOLITANA'!$G19</t>
  </si>
  <si>
    <t>='[20170407_Planilha_Desconto_Inicial_V2 com polos da V_Final.xlsx]POLO RUDGE RAMOS'!$G6</t>
  </si>
  <si>
    <t>='[20170407_Planilha_Desconto_Inicial_V2 com polos da V_Final.xlsx]POLO RUDGE RAMOS'!$G7</t>
  </si>
  <si>
    <t>='[20170407_Planilha_Desconto_Inicial_V2 com polos da V_Final.xlsx]POLO RUDGE RAMOS'!$G34</t>
  </si>
  <si>
    <t>='[20170407_Planilha_Desconto_Inicial_V2 com polos da V_Final.xlsx]POLO RUDGE RAMOS'!$G8</t>
  </si>
  <si>
    <t>='[20170407_Planilha_Desconto_Inicial_V2 com polos da V_Final.xlsx]POLO RUDGE RAMOS'!$G9</t>
  </si>
  <si>
    <t>='[20170407_Planilha_Desconto_Inicial_V2 com polos da V_Final.xlsx]POLO RUDGE RAMOS'!$G35</t>
  </si>
  <si>
    <t>='[20170407_Planilha_Desconto_Inicial_V2 com polos da V_Final.xlsx]POLO RUDGE RAMOS'!$G11</t>
  </si>
  <si>
    <t>='[20170407_Planilha_Desconto_Inicial_V2 com polos da V_Final.xlsx]POLO RUDGE RAMOS'!$G12</t>
  </si>
  <si>
    <t>='[20170407_Planilha_Desconto_Inicial_V2 com polos da V_Final.xlsx]POLO RUDGE RAMOS'!$G17</t>
  </si>
  <si>
    <t>='[20170407_Planilha_Desconto_Inicial_V2 com polos da V_Final.xlsx]POLO RUDGE RAMOS'!$G18</t>
  </si>
  <si>
    <t>='[20170407_Planilha_Desconto_Inicial_V2 com polos da V_Final.xlsx]POLO RUDGE RAMOS'!$G13</t>
  </si>
  <si>
    <t>='[20170407_Planilha_Desconto_Inicial_V2 com polos da V_Final.xlsx]POLO RUDGE RAMOS'!$G14</t>
  </si>
  <si>
    <t>='[20170407_Planilha_Desconto_Inicial_V2 com polos da V_Final.xlsx]POLO RUDGE RAMOS'!$G15</t>
  </si>
  <si>
    <t>='[20170407_Planilha_Desconto_Inicial_V2 com polos da V_Final.xlsx]POLO RUDGE RAMOS'!$G16</t>
  </si>
  <si>
    <t>='[20170407_Planilha_Desconto_Inicial_V2 com polos da V_Final.xlsx]POLO RUDGE RAMOS'!$G19</t>
  </si>
  <si>
    <t>='[20170407_Planilha_Desconto_Inicial_V2 com polos da V_Final.xlsx]POLO RUDGE RAMOS'!$G21</t>
  </si>
  <si>
    <t>='[20170407_Planilha_Desconto_Inicial_V2 com polos da V_Final.xlsx]POLO RUDGE RAMOS'!$G24</t>
  </si>
  <si>
    <t>='[20170407_Planilha_Desconto_Inicial_V2 com polos da V_Final.xlsx]POLO RUDGE RAMOS'!$G23</t>
  </si>
  <si>
    <t>='[20170407_Planilha_Desconto_Inicial_V2 com polos da V_Final.xlsx]POLO RUDGE RAMOS'!$G37</t>
  </si>
  <si>
    <t>='[20170407_Planilha_Desconto_Inicial_V2 com polos da V_Final.xlsx]POLO RUDGE RAMOS'!$G36</t>
  </si>
  <si>
    <t>='[20170407_Planilha_Desconto_Inicial_V2 com polos da V_Final.xlsx]POLO RUDGE RAMOS'!$G22</t>
  </si>
  <si>
    <t>='[20170407_Planilha_Desconto_Inicial_V2 com polos da V_Final.xlsx]POLO RUDGE RAMOS'!$G25</t>
  </si>
  <si>
    <t>='[20170407_Planilha_Desconto_Inicial_V2 com polos da V_Final.xlsx]POLO RUDGE RAMOS'!$G38</t>
  </si>
  <si>
    <t>='[20170407_Planilha_Desconto_Inicial_V2 com polos da V_Final.xlsx]POLO RUDGE RAMOS'!$G39</t>
  </si>
  <si>
    <t>='[20170407_Planilha_Desconto_Inicial_V2 com polos da V_Final.xlsx]POLO RUDGE RAMOS'!$G26</t>
  </si>
  <si>
    <t>='[20170407_Planilha_Desconto_Inicial_V2 com polos da V_Final.xlsx]POLO RUDGE RAMOS'!$G27</t>
  </si>
  <si>
    <t>='[20170407_Planilha_Desconto_Inicial_V2 com polos da V_Final.xlsx]POLO RUDGE RAMOS'!$G20</t>
  </si>
  <si>
    <t>='[20170407_Planilha_Desconto_Inicial_V2 com polos da V_Final.xlsx]POLO MAUÁ'!$G6</t>
  </si>
  <si>
    <t>='[20170407_Planilha_Desconto_Inicial_V2 com polos da V_Final.xlsx]POLO MAUÁ'!$G7</t>
  </si>
  <si>
    <t>='[20170407_Planilha_Desconto_Inicial_V2 com polos da V_Final.xlsx]POLO MAUÁ'!$G33</t>
  </si>
  <si>
    <t>='[20170407_Planilha_Desconto_Inicial_V2 com polos da V_Final.xlsx]POLO MAUÁ'!$G8</t>
  </si>
  <si>
    <t>='[20170407_Planilha_Desconto_Inicial_V2 com polos da V_Final.xlsx]POLO MAUÁ'!$G9</t>
  </si>
  <si>
    <t>='[20170407_Planilha_Desconto_Inicial_V2 com polos da V_Final.xlsx]POLO MAUÁ'!$G34</t>
  </si>
  <si>
    <t>='[20170407_Planilha_Desconto_Inicial_V2 com polos da V_Final.xlsx]POLO MAUÁ'!$G10</t>
  </si>
  <si>
    <t>='[20170407_Planilha_Desconto_Inicial_V2 com polos da V_Final.xlsx]POLO MAUÁ'!$G11</t>
  </si>
  <si>
    <t>='[20170407_Planilha_Desconto_Inicial_V2 com polos da V_Final.xlsx]POLO MAUÁ'!$G16</t>
  </si>
  <si>
    <t>='[20170407_Planilha_Desconto_Inicial_V2 com polos da V_Final.xlsx]POLO MAUÁ'!$G17</t>
  </si>
  <si>
    <t>='[20170407_Planilha_Desconto_Inicial_V2 com polos da V_Final.xlsx]POLO MAUÁ'!$G12</t>
  </si>
  <si>
    <t>='[20170407_Planilha_Desconto_Inicial_V2 com polos da V_Final.xlsx]POLO MAUÁ'!$G13</t>
  </si>
  <si>
    <t>='[20170407_Planilha_Desconto_Inicial_V2 com polos da V_Final.xlsx]POLO MAUÁ'!$G14</t>
  </si>
  <si>
    <t>='[20170407_Planilha_Desconto_Inicial_V2 com polos da V_Final.xlsx]POLO MAUÁ'!$G15</t>
  </si>
  <si>
    <t>='[20170407_Planilha_Desconto_Inicial_V2 com polos da V_Final.xlsx]POLO MAUÁ'!$G18</t>
  </si>
  <si>
    <t>='[20170407_Planilha_Desconto_Inicial_V2 com polos da V_Final.xlsx]POLO MAUÁ'!$G22</t>
  </si>
  <si>
    <t>='[20170407_Planilha_Desconto_Inicial_V2 com polos da V_Final.xlsx]POLO MAUÁ'!$G21</t>
  </si>
  <si>
    <t>='[20170407_Planilha_Desconto_Inicial_V2 com polos da V_Final.xlsx]POLO MAUÁ'!$G36</t>
  </si>
  <si>
    <t>='[20170407_Planilha_Desconto_Inicial_V2 com polos da V_Final.xlsx]POLO MAUÁ'!$G35</t>
  </si>
  <si>
    <t>='[20170407_Planilha_Desconto_Inicial_V2 com polos da V_Final.xlsx]POLO MAUÁ'!$G20</t>
  </si>
  <si>
    <t>='[20170407_Planilha_Desconto_Inicial_V2 com polos da V_Final.xlsx]POLO MAUÁ'!$G23</t>
  </si>
  <si>
    <t>='[20170407_Planilha_Desconto_Inicial_V2 com polos da V_Final.xlsx]POLO MAUÁ'!$G37</t>
  </si>
  <si>
    <t>='[20170407_Planilha_Desconto_Inicial_V2 com polos da V_Final.xlsx]POLO MAUÁ'!$G24</t>
  </si>
  <si>
    <t>='[20170407_Planilha_Desconto_Inicial_V2 com polos da V_Final.xlsx]POLO MAUÁ'!$G38</t>
  </si>
  <si>
    <t>='[20170407_Planilha_Desconto_Inicial_V2 com polos da V_Final.xlsx]POLO MAUÁ'!$G25</t>
  </si>
  <si>
    <t>='[20170407_Planilha_Desconto_Inicial_V2 com polos da V_Final.xlsx]POLO MAUÁ'!$G26</t>
  </si>
  <si>
    <t>='[20170407_Planilha_Desconto_Inicial_V2 com polos da V_Final.xlsx]POLO MAUÁ'!$G27</t>
  </si>
  <si>
    <t>='[20170407_Planilha_Desconto_Inicial_V2 com polos da V_Final.xlsx]POLO MAUÁ'!$G19</t>
  </si>
  <si>
    <t>1100Administração (B)376,66666666666737,666666666666733922602034</t>
  </si>
  <si>
    <t>1124Análise e Desenvolvimento de Sistemas (T)325,55555555555632,55555555555562931953,333333333331758</t>
  </si>
  <si>
    <t>000000</t>
  </si>
  <si>
    <t>1116Ciências Contábeis (B)376,66666666666737,666666666666733922602034</t>
  </si>
  <si>
    <t>1107Ciências Sociais (L)3403430620401836</t>
  </si>
  <si>
    <t>1109Filosofia (L)3403430620401836</t>
  </si>
  <si>
    <t>1112Gestão Ambiental (T)325,55555555555632,55555555555562931953,333333333331758</t>
  </si>
  <si>
    <t>1117Gestão Comercial (T)325,55555555555632,55555555555562931953,333333333331758</t>
  </si>
  <si>
    <t>1129Gestão Hospitalar (T)325,55555555555632,55555555555562931953,333333333331758</t>
  </si>
  <si>
    <t>1120Gestão Portuária (T)325,55555555555632,55555555555562931953,333333333331758</t>
  </si>
  <si>
    <t>1105Gestão de Recursos Humanos (T)325,55555555555632,55555555555562931953,333333333331758</t>
  </si>
  <si>
    <t>1128Gestão de Seguros (T)325,55555555555632,55555555555562931953,333333333331758</t>
  </si>
  <si>
    <t>1125Gestão da Tecnologia da Informação (T)325,55555555555632,55555555555562931953,333333333331758</t>
  </si>
  <si>
    <t>1110Gestão de Turismo (T)325,55555555555632,55555555555562931953,333333333331758</t>
  </si>
  <si>
    <t>1114Gestão Financeira (T)325,55555555555632,55555555555562931953,333333333331758</t>
  </si>
  <si>
    <t>1115Gestão Pública (T)325,55555555555632,55555555555562931953,333333333331758</t>
  </si>
  <si>
    <t>1126Jogos Digitais (T)325,55555555555632,55555555555562931953,333333333331758</t>
  </si>
  <si>
    <t>1122Letras - Língua Estrangeira (L)3403430620401836</t>
  </si>
  <si>
    <t>1121Letras - Língua Portuguesa (L)3403430620401836</t>
  </si>
  <si>
    <t>1101Letras Português / Espanhol (L)3403430620401836</t>
  </si>
  <si>
    <t>1106Logística (T)325,55555555555632,55555555555562931953,333333333331758</t>
  </si>
  <si>
    <t>1104Marketing (T)325,55555555555632,55555555555562931953,333333333331758</t>
  </si>
  <si>
    <t>1104Marketing (T) - currículo 6293,33333333333329,333333333333326417601584</t>
  </si>
  <si>
    <t>1111Matemática (L)3403430620401836</t>
  </si>
  <si>
    <t>1102Pedagogia (L) - Docência na Ed Infantil e nas Séries Iniciais do EF3403430620401836</t>
  </si>
  <si>
    <t>1108Processos Gerenciais - Gestão de Pequenas e Médias Empresas (T)325,55555555555632,55555555555562931953,333333333331758</t>
  </si>
  <si>
    <t>1127Segurança Pública (T)325,55555555555632,55555555555562931953,333333333331758</t>
  </si>
  <si>
    <t>1123Sistemas de Informação (B)376,66666666666737,666666666666733922602034</t>
  </si>
  <si>
    <t>1103Teologia (B)376,66666666666737,666666666666733922602034</t>
  </si>
  <si>
    <t>1163Teologia (I)322,22222222222232,22222222222222901933,333333333331740</t>
  </si>
  <si>
    <t>1100Administração (B)4004036024002160</t>
  </si>
  <si>
    <t>1124Análise e Desenvolvimento de Sistemas (T)346,66666666666734,666666666666731220801872</t>
  </si>
  <si>
    <t>1116Ciências Contábeis (B)4004036024002160</t>
  </si>
  <si>
    <t>1107Ciências Sociais (L)361,11111111111136,11111111111113252166,666666666671950</t>
  </si>
  <si>
    <t>1109Filosofia (L)361,11111111111136,11111111111113252166,666666666671950</t>
  </si>
  <si>
    <t>1112Gestão Ambiental (T)346,66666666666734,666666666666731220801872</t>
  </si>
  <si>
    <t>1117Gestão Comercial (T)346,66666666666734,666666666666731220801872</t>
  </si>
  <si>
    <t>1129Gestão Hospitalar (T)346,66666666666734,666666666666731220801872</t>
  </si>
  <si>
    <t>1120Gestão Portuária (T)346,66666666666734,666666666666731220801872</t>
  </si>
  <si>
    <t>1105Gestão de Recursos Humanos (T)346,66666666666734,666666666666731220801872</t>
  </si>
  <si>
    <t>1128Gestão de Seguros (T)346,66666666666734,666666666666731220801872</t>
  </si>
  <si>
    <t>1125Gestão da Tecnologia da Informação (T)346,66666666666734,666666666666731220801872</t>
  </si>
  <si>
    <t>1110Gestão de Turismo (T)346,66666666666734,666666666666731220801872</t>
  </si>
  <si>
    <t>1114Gestão Financeira (T)346,66666666666734,666666666666731220801872</t>
  </si>
  <si>
    <t>1115Gestão Pública (T)346,66666666666734,666666666666731220801872</t>
  </si>
  <si>
    <t>1126Jogos Digitais (T)346,66666666666734,666666666666731220801872</t>
  </si>
  <si>
    <t>1122Letras - Língua Estrangeira (L)361,11111111111136,11111111111113252166,666666666671950</t>
  </si>
  <si>
    <t>1121Letras - Língua Portuguesa (L)361,11111111111136,11111111111113252166,666666666671950</t>
  </si>
  <si>
    <t>1101Letras Português / Espanhol (L)361,11111111111136,11111111111113252166,666666666671950</t>
  </si>
  <si>
    <t>1106Logística (T)346,66666666666734,666666666666731220801872</t>
  </si>
  <si>
    <t>1104Marketing (T)346,66666666666734,666666666666731220801872</t>
  </si>
  <si>
    <t>1104Marketing (T) - currículo 6312,22222222222231,22222222222222811873,333333333331686</t>
  </si>
  <si>
    <t>1111Matemática (L)361,11111111111136,11111111111113252166,666666666671950</t>
  </si>
  <si>
    <t>1102Pedagogia (L) - Docência na Ed Infantil e nas Séries Iniciais do EF361,11111111111136,11111111111113252166,666666666671950</t>
  </si>
  <si>
    <t>1108Processos Gerenciais - Gestão de Pequenas e Médias Empresas (T)346,66666666666734,666666666666731220801872</t>
  </si>
  <si>
    <t>1127Segurança Pública (T)346,66666666666734,666666666666731220801872</t>
  </si>
  <si>
    <t>1123Sistemas de Informação (B)4004036024002160</t>
  </si>
  <si>
    <t>1103Teologia (B)4004036024002160</t>
  </si>
  <si>
    <t>1163Teologia (I)325,55555555555632,55555555555562931953,333333333331758</t>
  </si>
  <si>
    <t>1100Administração (B)436,66666666666743,666666666666739326202358</t>
  </si>
  <si>
    <t>1124Análise e Desenvolvimento de Sistemas (T)377,77777777777837,77777777777783402266,666666666672040</t>
  </si>
  <si>
    <t>1116Ciências Contábeis (B)436,66666666666743,666666666666739326202358</t>
  </si>
  <si>
    <t>1107Ciências Sociais (L)395,55555555555639,55555555555563562373,333333333332136</t>
  </si>
  <si>
    <t>1109Filosofia (L)395,55555555555639,55555555555563562373,333333333332136</t>
  </si>
  <si>
    <t>1112Gestão Ambiental (T)377,77777777777837,77777777777783402266,666666666672040</t>
  </si>
  <si>
    <t>1117Gestão Comercial (T)377,77777777777837,77777777777783402266,666666666672040</t>
  </si>
  <si>
    <t>1129Gestão Hospitalar (T)377,77777777777837,77777777777783402266,666666666672040</t>
  </si>
  <si>
    <t>1120Gestão Portuária (T)377,77777777777837,77777777777783402266,666666666672040</t>
  </si>
  <si>
    <t>1105Gestão de Recursos Humanos (T)377,77777777777837,77777777777783402266,666666666672040</t>
  </si>
  <si>
    <t>1128Gestão de Seguros (T)377,77777777777837,77777777777783402266,666666666672040</t>
  </si>
  <si>
    <t>1125Gestão da Tecnologia da Informação (T)377,77777777777837,77777777777783402266,666666666672040</t>
  </si>
  <si>
    <t>1110Gestão de Turismo (T)377,77777777777837,77777777777783402266,666666666672040</t>
  </si>
  <si>
    <t>1114Gestão Financeira (T)377,77777777777837,77777777777783402266,666666666672040</t>
  </si>
  <si>
    <t>1115Gestão Pública (T)377,77777777777837,77777777777783402266,666666666672040</t>
  </si>
  <si>
    <t>1126Jogos Digitais (T)377,77777777777837,77777777777783402266,666666666672040</t>
  </si>
  <si>
    <t>1122Letras - Língua Estrangeira (L)395,55555555555639,55555555555563562373,333333333332136</t>
  </si>
  <si>
    <t>1121Letras - Língua Portuguesa (L)395,55555555555639,55555555555563562373,333333333332136</t>
  </si>
  <si>
    <t>1101Letras Português / Espanhol (L)395,55555555555639,55555555555563562373,333333333332136</t>
  </si>
  <si>
    <t>1106Logística (T)377,77777777777837,77777777777783402266,666666666672040</t>
  </si>
  <si>
    <t>1104Marketing (T)377,77777777777837,77777777777783402266,666666666672040</t>
  </si>
  <si>
    <t>1104Marketing (T) - currículo 63403430620401836</t>
  </si>
  <si>
    <t>1111Matemática (L)395,55555555555639,55555555555563562373,333333333332136</t>
  </si>
  <si>
    <t>1102Pedagogia (L) - Docência na Ed Infantil e nas Séries Iniciais do EF395,55555555555639,55555555555563562373,333333333332136</t>
  </si>
  <si>
    <t>1108Processos Gerenciais - Gestão de Pequenas e Médias Empresas (T)377,77777777777837,77777777777783402266,666666666672040</t>
  </si>
  <si>
    <t>1127Segurança Pública (T)377,77777777777837,77777777777783402266,666666666672040</t>
  </si>
  <si>
    <t>1123Sistemas de Informação (B)436,66666666666743,666666666666739326202358</t>
  </si>
  <si>
    <t>1103Teologia (B)436,66666666666743,666666666666739326202358</t>
  </si>
  <si>
    <t>1163Teologia (I)355,55555555555635,55555555555563202133,333333333331920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</si>
</sst>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000"/>
    <numFmt numFmtId="165" formatCode="_ * #,##0.00_ ;_ * \-#,##0.00_ ;_ * &quot;-&quot;??_ ;_ @_ "/>
    <numFmt numFmtId="166" formatCode="_(&quot;R$ &quot;* #,##0.00_);_(&quot;R$ &quot;* \(#,##0.00\);_(&quot;R$ &quot;* &quot;-&quot;??_);_(@_)"/>
    <numFmt numFmtId="167" formatCode="0.0%"/>
    <numFmt numFmtId="168" formatCode="0_ ;\-0\ 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2"/>
      <color indexed="9"/>
      <name val="Arial"/>
      <family val="2"/>
    </font>
    <font>
      <sz val="10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sz val="11"/>
      <name val="Arial"/>
      <family val="2"/>
    </font>
    <font>
      <b/>
      <sz val="10"/>
      <color rgb="FFFF0000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sz val="9"/>
      <color rgb="FFFF0000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2"/>
      <color indexed="9"/>
      <name val="Arial"/>
      <family val="2"/>
    </font>
    <font>
      <i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i/>
      <sz val="12"/>
      <color theme="1"/>
      <name val="Tahoma"/>
      <family val="2"/>
    </font>
    <font>
      <i/>
      <sz val="12"/>
      <color rgb="FFC00000"/>
      <name val="Arial"/>
      <family val="2"/>
    </font>
    <font>
      <b/>
      <sz val="12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0"/>
      <name val="Arial"/>
      <family val="2"/>
    </font>
    <font>
      <b/>
      <sz val="12"/>
      <name val="Calibri"/>
      <family val="2"/>
      <scheme val="minor"/>
    </font>
    <font>
      <sz val="12"/>
      <color rgb="FFC00000"/>
      <name val="Arial"/>
      <family val="2"/>
    </font>
    <font>
      <b/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</cellStyleXfs>
  <cellXfs count="366">
    <xf numFmtId="0" fontId="0" fillId="0" borderId="0" xfId="0"/>
    <xf numFmtId="0" fontId="4" fillId="2" borderId="0" xfId="0" applyFont="1" applyFill="1" applyAlignment="1">
      <alignment vertical="center" wrapText="1"/>
    </xf>
    <xf numFmtId="164" fontId="4" fillId="2" borderId="0" xfId="0" applyNumberFormat="1" applyFont="1" applyFill="1" applyAlignment="1" applyProtection="1">
      <alignment horizontal="center" vertical="center" wrapText="1"/>
      <protection hidden="1"/>
    </xf>
    <xf numFmtId="0" fontId="4" fillId="2" borderId="0" xfId="0" applyNumberFormat="1" applyFont="1" applyFill="1" applyAlignment="1" applyProtection="1">
      <alignment horizontal="left" vertical="center" wrapText="1"/>
      <protection hidden="1"/>
    </xf>
    <xf numFmtId="4" fontId="4" fillId="2" borderId="0" xfId="1" applyNumberFormat="1" applyFont="1" applyFill="1" applyAlignment="1" applyProtection="1">
      <alignment horizontal="center" vertical="center" wrapText="1"/>
      <protection hidden="1"/>
    </xf>
    <xf numFmtId="0" fontId="6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6" fillId="0" borderId="0" xfId="0" applyFont="1"/>
    <xf numFmtId="164" fontId="4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 applyProtection="1">
      <alignment vertical="center" wrapText="1"/>
      <protection hidden="1"/>
    </xf>
    <xf numFmtId="0" fontId="4" fillId="2" borderId="0" xfId="0" applyNumberFormat="1" applyFont="1" applyFill="1" applyAlignment="1">
      <alignment horizontal="left" vertical="center" wrapText="1"/>
    </xf>
    <xf numFmtId="165" fontId="4" fillId="2" borderId="0" xfId="1" applyNumberFormat="1" applyFont="1" applyFill="1" applyAlignment="1">
      <alignment horizontal="center" vertical="center" wrapText="1"/>
    </xf>
    <xf numFmtId="0" fontId="4" fillId="2" borderId="0" xfId="0" applyNumberFormat="1" applyFont="1" applyFill="1" applyAlignment="1">
      <alignment horizontal="center" vertical="center" wrapText="1"/>
    </xf>
    <xf numFmtId="0" fontId="5" fillId="3" borderId="1" xfId="1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Alignment="1" applyProtection="1">
      <alignment horizontal="center" vertical="center" wrapText="1"/>
      <protection hidden="1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3" borderId="1" xfId="1" applyNumberFormat="1" applyFont="1" applyFill="1" applyBorder="1" applyAlignment="1" applyProtection="1">
      <alignment horizontal="center" vertical="center" wrapText="1"/>
      <protection hidden="1"/>
    </xf>
    <xf numFmtId="1" fontId="5" fillId="3" borderId="1" xfId="1" applyNumberFormat="1" applyFont="1" applyFill="1" applyBorder="1" applyAlignment="1" applyProtection="1">
      <alignment horizontal="center" vertical="center" wrapText="1"/>
      <protection hidden="1"/>
    </xf>
    <xf numFmtId="164" fontId="7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4" fontId="7" fillId="2" borderId="0" xfId="0" applyNumberFormat="1" applyFont="1" applyFill="1" applyAlignment="1">
      <alignment horizontal="center" vertical="center" wrapText="1"/>
    </xf>
    <xf numFmtId="0" fontId="4" fillId="0" borderId="0" xfId="0" applyFont="1"/>
    <xf numFmtId="164" fontId="4" fillId="2" borderId="1" xfId="1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vertical="center" wrapText="1"/>
    </xf>
    <xf numFmtId="4" fontId="4" fillId="2" borderId="1" xfId="1" applyNumberFormat="1" applyFont="1" applyFill="1" applyBorder="1" applyAlignment="1">
      <alignment horizontal="center" vertical="center" wrapText="1"/>
    </xf>
    <xf numFmtId="0" fontId="4" fillId="2" borderId="0" xfId="0" applyFont="1" applyFill="1" applyAlignment="1" applyProtection="1">
      <alignment horizontal="center" vertical="center" wrapText="1"/>
      <protection hidden="1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 applyProtection="1">
      <alignment vertical="center" wrapText="1"/>
      <protection hidden="1"/>
    </xf>
    <xf numFmtId="0" fontId="6" fillId="2" borderId="0" xfId="0" applyFont="1" applyFill="1" applyAlignment="1" applyProtection="1">
      <alignment vertical="center" wrapText="1"/>
      <protection hidden="1"/>
    </xf>
    <xf numFmtId="4" fontId="4" fillId="2" borderId="0" xfId="0" applyNumberFormat="1" applyFont="1" applyFill="1" applyAlignment="1" applyProtection="1">
      <alignment horizontal="center" vertical="center" wrapText="1"/>
      <protection hidden="1"/>
    </xf>
    <xf numFmtId="4" fontId="6" fillId="0" borderId="0" xfId="0" applyNumberFormat="1" applyFont="1"/>
    <xf numFmtId="49" fontId="6" fillId="2" borderId="0" xfId="0" applyNumberFormat="1" applyFont="1" applyFill="1" applyAlignment="1" applyProtection="1">
      <alignment vertical="center" wrapText="1"/>
      <protection hidden="1"/>
    </xf>
    <xf numFmtId="1" fontId="6" fillId="2" borderId="0" xfId="0" applyNumberFormat="1" applyFont="1" applyFill="1" applyAlignment="1" applyProtection="1">
      <alignment vertical="center" wrapText="1"/>
      <protection hidden="1"/>
    </xf>
    <xf numFmtId="0" fontId="5" fillId="2" borderId="0" xfId="0" applyFont="1" applyFill="1" applyAlignment="1" applyProtection="1">
      <alignment vertical="center" wrapText="1"/>
      <protection hidden="1"/>
    </xf>
    <xf numFmtId="0" fontId="6" fillId="0" borderId="0" xfId="0" applyFont="1" applyAlignment="1" applyProtection="1">
      <alignment vertical="center" wrapText="1"/>
      <protection hidden="1"/>
    </xf>
    <xf numFmtId="0" fontId="6" fillId="2" borderId="0" xfId="0" applyFont="1" applyFill="1" applyAlignment="1">
      <alignment horizontal="justify" vertical="center" wrapText="1"/>
    </xf>
    <xf numFmtId="49" fontId="4" fillId="2" borderId="0" xfId="0" applyNumberFormat="1" applyFont="1" applyFill="1" applyAlignment="1" applyProtection="1">
      <alignment vertical="center" wrapText="1"/>
      <protection hidden="1"/>
    </xf>
    <xf numFmtId="1" fontId="4" fillId="2" borderId="0" xfId="0" applyNumberFormat="1" applyFont="1" applyFill="1" applyAlignment="1" applyProtection="1">
      <alignment vertical="center" wrapText="1"/>
      <protection hidden="1"/>
    </xf>
    <xf numFmtId="0" fontId="4" fillId="0" borderId="0" xfId="0" applyFont="1" applyAlignment="1" applyProtection="1">
      <alignment vertical="center" wrapText="1"/>
      <protection hidden="1"/>
    </xf>
    <xf numFmtId="0" fontId="4" fillId="2" borderId="0" xfId="0" applyFont="1" applyFill="1" applyAlignment="1">
      <alignment horizontal="justify" vertical="center" wrapText="1"/>
    </xf>
    <xf numFmtId="0" fontId="6" fillId="2" borderId="0" xfId="0" applyFont="1" applyFill="1"/>
    <xf numFmtId="0" fontId="8" fillId="0" borderId="0" xfId="2" applyFont="1"/>
    <xf numFmtId="0" fontId="8" fillId="0" borderId="2" xfId="2" applyFont="1" applyBorder="1"/>
    <xf numFmtId="164" fontId="10" fillId="5" borderId="0" xfId="0" applyNumberFormat="1" applyFont="1" applyFill="1" applyAlignment="1">
      <alignment horizontal="center" vertical="center" wrapText="1"/>
    </xf>
    <xf numFmtId="0" fontId="0" fillId="5" borderId="0" xfId="0" applyFill="1" applyAlignment="1">
      <alignment vertical="center"/>
    </xf>
    <xf numFmtId="10" fontId="5" fillId="5" borderId="1" xfId="5" applyNumberFormat="1" applyFont="1" applyFill="1" applyBorder="1" applyAlignment="1" applyProtection="1">
      <alignment horizontal="center" vertical="center"/>
      <protection hidden="1"/>
    </xf>
    <xf numFmtId="10" fontId="5" fillId="5" borderId="0" xfId="5" applyNumberFormat="1" applyFont="1" applyFill="1" applyBorder="1" applyAlignment="1" applyProtection="1">
      <alignment horizontal="center" vertical="center"/>
      <protection hidden="1"/>
    </xf>
    <xf numFmtId="0" fontId="12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10" fillId="2" borderId="0" xfId="0" applyNumberFormat="1" applyFont="1" applyFill="1" applyAlignment="1" applyProtection="1">
      <alignment horizontal="center" vertical="center" wrapText="1"/>
      <protection hidden="1"/>
    </xf>
    <xf numFmtId="0" fontId="10" fillId="2" borderId="0" xfId="0" applyNumberFormat="1" applyFont="1" applyFill="1" applyAlignment="1">
      <alignment horizontal="center" vertical="center" wrapText="1"/>
    </xf>
    <xf numFmtId="1" fontId="12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12" fillId="6" borderId="1" xfId="1" applyNumberFormat="1" applyFont="1" applyFill="1" applyBorder="1" applyAlignment="1" applyProtection="1">
      <alignment horizontal="center" vertical="center" wrapText="1"/>
      <protection hidden="1"/>
    </xf>
    <xf numFmtId="1" fontId="12" fillId="6" borderId="1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Border="1"/>
    <xf numFmtId="43" fontId="13" fillId="0" borderId="1" xfId="1" applyFont="1" applyBorder="1"/>
    <xf numFmtId="0" fontId="13" fillId="0" borderId="0" xfId="0" applyFont="1"/>
    <xf numFmtId="2" fontId="13" fillId="0" borderId="1" xfId="0" applyNumberFormat="1" applyFont="1" applyBorder="1"/>
    <xf numFmtId="43" fontId="13" fillId="0" borderId="1" xfId="0" applyNumberFormat="1" applyFont="1" applyBorder="1"/>
    <xf numFmtId="0" fontId="5" fillId="6" borderId="1" xfId="1" applyNumberFormat="1" applyFont="1" applyFill="1" applyBorder="1" applyAlignment="1" applyProtection="1">
      <alignment horizontal="center" vertical="center" wrapText="1"/>
      <protection hidden="1"/>
    </xf>
    <xf numFmtId="1" fontId="5" fillId="6" borderId="1" xfId="1" applyNumberFormat="1" applyFont="1" applyFill="1" applyBorder="1" applyAlignment="1" applyProtection="1">
      <alignment horizontal="center" vertical="center" wrapText="1"/>
      <protection hidden="1"/>
    </xf>
    <xf numFmtId="43" fontId="13" fillId="0" borderId="0" xfId="1" applyFont="1"/>
    <xf numFmtId="43" fontId="6" fillId="0" borderId="0" xfId="0" applyNumberFormat="1" applyFont="1"/>
    <xf numFmtId="164" fontId="4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justify" vertical="center" wrapText="1"/>
    </xf>
    <xf numFmtId="49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 applyProtection="1">
      <alignment vertical="center" wrapText="1"/>
      <protection hidden="1"/>
    </xf>
    <xf numFmtId="4" fontId="4" fillId="2" borderId="1" xfId="1" applyNumberFormat="1" applyFont="1" applyFill="1" applyBorder="1" applyAlignment="1">
      <alignment horizontal="right" vertical="center" wrapText="1"/>
    </xf>
    <xf numFmtId="0" fontId="4" fillId="2" borderId="0" xfId="0" applyFont="1" applyFill="1" applyAlignment="1" applyProtection="1">
      <alignment horizontal="right" vertical="center" wrapText="1"/>
      <protection hidden="1"/>
    </xf>
    <xf numFmtId="0" fontId="4" fillId="2" borderId="0" xfId="0" applyFont="1" applyFill="1" applyAlignment="1">
      <alignment horizontal="right" vertical="center" wrapText="1"/>
    </xf>
    <xf numFmtId="0" fontId="6" fillId="2" borderId="0" xfId="0" applyFont="1" applyFill="1" applyAlignment="1" applyProtection="1">
      <alignment horizontal="right" vertical="center" wrapText="1"/>
      <protection hidden="1"/>
    </xf>
    <xf numFmtId="164" fontId="4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justify" vertical="center" wrapText="1"/>
    </xf>
    <xf numFmtId="43" fontId="4" fillId="2" borderId="0" xfId="1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2" borderId="0" xfId="0" applyNumberFormat="1" applyFont="1" applyFill="1" applyBorder="1" applyAlignment="1" applyProtection="1">
      <alignment horizontal="center" vertical="center" wrapText="1"/>
      <protection hidden="1"/>
    </xf>
    <xf numFmtId="4" fontId="7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 applyProtection="1">
      <alignment vertical="center" wrapText="1"/>
      <protection hidden="1"/>
    </xf>
    <xf numFmtId="4" fontId="4" fillId="2" borderId="0" xfId="1" applyNumberFormat="1" applyFont="1" applyFill="1" applyBorder="1" applyAlignment="1">
      <alignment horizontal="right" vertical="center" wrapText="1"/>
    </xf>
    <xf numFmtId="0" fontId="4" fillId="2" borderId="0" xfId="0" applyFont="1" applyFill="1" applyBorder="1" applyAlignment="1" applyProtection="1">
      <alignment horizontal="right" vertical="center" wrapText="1"/>
      <protection hidden="1"/>
    </xf>
    <xf numFmtId="4" fontId="4" fillId="2" borderId="0" xfId="0" applyNumberFormat="1" applyFont="1" applyFill="1" applyBorder="1" applyAlignment="1" applyProtection="1">
      <alignment horizontal="right" vertical="center" wrapText="1"/>
      <protection hidden="1"/>
    </xf>
    <xf numFmtId="0" fontId="5" fillId="0" borderId="0" xfId="1" applyNumberFormat="1" applyFont="1" applyFill="1" applyBorder="1" applyAlignment="1" applyProtection="1">
      <alignment horizontal="center" vertical="center" wrapText="1"/>
      <protection hidden="1"/>
    </xf>
    <xf numFmtId="49" fontId="5" fillId="2" borderId="0" xfId="0" applyNumberFormat="1" applyFont="1" applyFill="1" applyAlignment="1" applyProtection="1">
      <alignment vertical="center" wrapText="1"/>
      <protection hidden="1"/>
    </xf>
    <xf numFmtId="164" fontId="5" fillId="2" borderId="0" xfId="0" applyNumberFormat="1" applyFont="1" applyFill="1" applyAlignment="1">
      <alignment vertical="center" wrapText="1"/>
    </xf>
    <xf numFmtId="4" fontId="4" fillId="2" borderId="1" xfId="1" applyNumberFormat="1" applyFont="1" applyFill="1" applyBorder="1" applyAlignment="1">
      <alignment horizontal="left" vertical="center" wrapText="1"/>
    </xf>
    <xf numFmtId="1" fontId="4" fillId="2" borderId="1" xfId="1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vertical="center" wrapText="1"/>
    </xf>
    <xf numFmtId="0" fontId="14" fillId="2" borderId="0" xfId="0" applyFont="1" applyFill="1" applyAlignment="1" applyProtection="1">
      <alignment vertical="center"/>
      <protection hidden="1"/>
    </xf>
    <xf numFmtId="0" fontId="4" fillId="2" borderId="0" xfId="0" applyFont="1" applyFill="1" applyAlignment="1">
      <alignment horizontal="justify" vertical="center" wrapText="1"/>
    </xf>
    <xf numFmtId="0" fontId="5" fillId="0" borderId="0" xfId="1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12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0" xfId="0" applyNumberFormat="1" applyFont="1" applyFill="1" applyBorder="1" applyAlignment="1">
      <alignment horizontal="center" vertical="center" wrapText="1"/>
    </xf>
    <xf numFmtId="1" fontId="12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Fill="1" applyBorder="1"/>
    <xf numFmtId="0" fontId="6" fillId="0" borderId="0" xfId="0" applyFont="1" applyFill="1" applyBorder="1"/>
    <xf numFmtId="164" fontId="4" fillId="0" borderId="1" xfId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 applyProtection="1">
      <alignment vertical="center" wrapText="1"/>
      <protection hidden="1"/>
    </xf>
    <xf numFmtId="4" fontId="6" fillId="0" borderId="0" xfId="0" applyNumberFormat="1" applyFont="1" applyFill="1" applyBorder="1"/>
    <xf numFmtId="43" fontId="6" fillId="0" borderId="0" xfId="0" applyNumberFormat="1" applyFont="1" applyFill="1" applyBorder="1"/>
    <xf numFmtId="43" fontId="6" fillId="0" borderId="0" xfId="0" applyNumberFormat="1" applyFont="1" applyBorder="1"/>
    <xf numFmtId="0" fontId="4" fillId="2" borderId="0" xfId="0" applyFont="1" applyFill="1" applyAlignment="1">
      <alignment horizontal="justify" vertical="center" wrapText="1"/>
    </xf>
    <xf numFmtId="164" fontId="4" fillId="2" borderId="0" xfId="0" applyNumberFormat="1" applyFont="1" applyFill="1" applyAlignment="1">
      <alignment vertical="center" wrapText="1"/>
    </xf>
    <xf numFmtId="164" fontId="16" fillId="2" borderId="0" xfId="0" applyNumberFormat="1" applyFont="1" applyFill="1" applyAlignment="1">
      <alignment vertical="center" wrapText="1"/>
    </xf>
    <xf numFmtId="164" fontId="17" fillId="2" borderId="0" xfId="0" applyNumberFormat="1" applyFont="1" applyFill="1" applyAlignment="1">
      <alignment vertical="center" wrapText="1"/>
    </xf>
    <xf numFmtId="164" fontId="17" fillId="2" borderId="0" xfId="0" applyNumberFormat="1" applyFont="1" applyFill="1" applyAlignment="1">
      <alignment horizontal="center" vertical="center" wrapText="1"/>
    </xf>
    <xf numFmtId="0" fontId="17" fillId="2" borderId="0" xfId="0" applyFont="1" applyFill="1" applyAlignment="1" applyProtection="1">
      <alignment vertical="center" wrapText="1"/>
      <protection hidden="1"/>
    </xf>
    <xf numFmtId="0" fontId="17" fillId="2" borderId="0" xfId="0" applyNumberFormat="1" applyFont="1" applyFill="1" applyAlignment="1">
      <alignment horizontal="left" vertical="center" wrapText="1"/>
    </xf>
    <xf numFmtId="0" fontId="17" fillId="2" borderId="0" xfId="0" applyFont="1" applyFill="1" applyAlignment="1">
      <alignment vertical="center" wrapText="1"/>
    </xf>
    <xf numFmtId="165" fontId="17" fillId="2" borderId="0" xfId="1" applyNumberFormat="1" applyFont="1" applyFill="1" applyAlignment="1">
      <alignment horizontal="center" vertical="center" wrapText="1"/>
    </xf>
    <xf numFmtId="0" fontId="16" fillId="3" borderId="1" xfId="1" applyNumberFormat="1" applyFont="1" applyFill="1" applyBorder="1" applyAlignment="1">
      <alignment horizontal="center" vertical="center" wrapText="1"/>
    </xf>
    <xf numFmtId="0" fontId="17" fillId="2" borderId="0" xfId="0" applyNumberFormat="1" applyFont="1" applyFill="1" applyAlignment="1" applyProtection="1">
      <alignment horizontal="center" vertical="center" wrapText="1"/>
      <protection hidden="1"/>
    </xf>
    <xf numFmtId="0" fontId="16" fillId="3" borderId="1" xfId="0" applyNumberFormat="1" applyFont="1" applyFill="1" applyBorder="1" applyAlignment="1">
      <alignment horizontal="center" vertical="center" wrapText="1"/>
    </xf>
    <xf numFmtId="0" fontId="17" fillId="2" borderId="0" xfId="0" applyNumberFormat="1" applyFont="1" applyFill="1" applyAlignment="1">
      <alignment horizontal="center" vertical="center" wrapText="1"/>
    </xf>
    <xf numFmtId="0" fontId="16" fillId="3" borderId="1" xfId="1" applyNumberFormat="1" applyFont="1" applyFill="1" applyBorder="1" applyAlignment="1" applyProtection="1">
      <alignment horizontal="center" vertical="center" wrapText="1"/>
      <protection hidden="1"/>
    </xf>
    <xf numFmtId="1" fontId="16" fillId="3" borderId="1" xfId="1" applyNumberFormat="1" applyFont="1" applyFill="1" applyBorder="1" applyAlignment="1" applyProtection="1">
      <alignment horizontal="center" vertical="center" wrapText="1"/>
      <protection hidden="1"/>
    </xf>
    <xf numFmtId="164" fontId="18" fillId="2" borderId="0" xfId="0" applyNumberFormat="1" applyFont="1" applyFill="1" applyAlignment="1">
      <alignment horizontal="center" vertical="center" wrapText="1"/>
    </xf>
    <xf numFmtId="0" fontId="16" fillId="2" borderId="0" xfId="0" applyFont="1" applyFill="1" applyAlignment="1">
      <alignment vertical="center" wrapText="1"/>
    </xf>
    <xf numFmtId="4" fontId="18" fillId="2" borderId="0" xfId="0" applyNumberFormat="1" applyFont="1" applyFill="1" applyAlignment="1">
      <alignment horizontal="center" vertical="center" wrapText="1"/>
    </xf>
    <xf numFmtId="164" fontId="17" fillId="2" borderId="1" xfId="1" applyNumberFormat="1" applyFont="1" applyFill="1" applyBorder="1" applyAlignment="1">
      <alignment horizontal="center" vertical="center" wrapText="1"/>
    </xf>
    <xf numFmtId="49" fontId="17" fillId="5" borderId="1" xfId="0" applyNumberFormat="1" applyFont="1" applyFill="1" applyBorder="1" applyAlignment="1">
      <alignment vertical="center" wrapText="1"/>
    </xf>
    <xf numFmtId="10" fontId="4" fillId="2" borderId="1" xfId="6" applyNumberFormat="1" applyFont="1" applyFill="1" applyBorder="1" applyAlignment="1">
      <alignment horizontal="right" vertical="center" wrapText="1"/>
    </xf>
    <xf numFmtId="0" fontId="17" fillId="2" borderId="0" xfId="0" applyFont="1" applyFill="1" applyAlignment="1">
      <alignment horizontal="right" vertical="center" wrapText="1"/>
    </xf>
    <xf numFmtId="4" fontId="17" fillId="2" borderId="1" xfId="1" applyNumberFormat="1" applyFont="1" applyFill="1" applyBorder="1" applyAlignment="1">
      <alignment horizontal="right" vertical="center" wrapText="1"/>
    </xf>
    <xf numFmtId="0" fontId="17" fillId="2" borderId="0" xfId="0" applyFont="1" applyFill="1" applyAlignment="1" applyProtection="1">
      <alignment horizontal="right" vertical="center" wrapText="1"/>
      <protection hidden="1"/>
    </xf>
    <xf numFmtId="49" fontId="19" fillId="2" borderId="0" xfId="0" applyNumberFormat="1" applyFont="1" applyFill="1" applyAlignment="1" applyProtection="1">
      <alignment vertical="center" wrapText="1"/>
      <protection hidden="1"/>
    </xf>
    <xf numFmtId="0" fontId="19" fillId="2" borderId="0" xfId="0" applyFont="1" applyFill="1" applyAlignment="1" applyProtection="1">
      <alignment vertical="center" wrapText="1"/>
      <protection hidden="1"/>
    </xf>
    <xf numFmtId="1" fontId="19" fillId="2" borderId="0" xfId="0" applyNumberFormat="1" applyFont="1" applyFill="1" applyAlignment="1" applyProtection="1">
      <alignment vertical="center" wrapText="1"/>
      <protection hidden="1"/>
    </xf>
    <xf numFmtId="49" fontId="16" fillId="2" borderId="0" xfId="0" applyNumberFormat="1" applyFont="1" applyFill="1" applyAlignment="1" applyProtection="1">
      <alignment vertical="center" wrapText="1"/>
      <protection hidden="1"/>
    </xf>
    <xf numFmtId="0" fontId="19" fillId="0" borderId="0" xfId="0" applyFont="1" applyAlignment="1" applyProtection="1">
      <alignment vertical="center" wrapText="1"/>
      <protection hidden="1"/>
    </xf>
    <xf numFmtId="49" fontId="17" fillId="2" borderId="0" xfId="0" applyNumberFormat="1" applyFont="1" applyFill="1" applyAlignment="1" applyProtection="1">
      <alignment vertical="center" wrapText="1"/>
      <protection hidden="1"/>
    </xf>
    <xf numFmtId="49" fontId="17" fillId="2" borderId="0" xfId="0" applyNumberFormat="1" applyFont="1" applyFill="1" applyAlignment="1" applyProtection="1">
      <alignment horizontal="left" vertical="center" wrapText="1"/>
      <protection hidden="1"/>
    </xf>
    <xf numFmtId="0" fontId="17" fillId="0" borderId="0" xfId="0" applyFont="1" applyAlignment="1" applyProtection="1">
      <alignment vertical="center" wrapText="1"/>
      <protection hidden="1"/>
    </xf>
    <xf numFmtId="0" fontId="17" fillId="2" borderId="0" xfId="0" applyFont="1" applyFill="1" applyAlignment="1">
      <alignment horizontal="justify" vertical="center" wrapText="1"/>
    </xf>
    <xf numFmtId="0" fontId="20" fillId="0" borderId="0" xfId="0" applyFont="1" applyAlignment="1">
      <alignment horizontal="right"/>
    </xf>
    <xf numFmtId="10" fontId="6" fillId="0" borderId="1" xfId="0" applyNumberFormat="1" applyFont="1" applyBorder="1"/>
    <xf numFmtId="49" fontId="4" fillId="7" borderId="1" xfId="0" applyNumberFormat="1" applyFont="1" applyFill="1" applyBorder="1" applyAlignment="1">
      <alignment vertical="center" wrapText="1"/>
    </xf>
    <xf numFmtId="49" fontId="4" fillId="8" borderId="1" xfId="0" applyNumberFormat="1" applyFont="1" applyFill="1" applyBorder="1" applyAlignment="1">
      <alignment vertical="center" wrapText="1"/>
    </xf>
    <xf numFmtId="49" fontId="4" fillId="9" borderId="1" xfId="0" applyNumberFormat="1" applyFont="1" applyFill="1" applyBorder="1" applyAlignment="1">
      <alignment vertical="center" wrapText="1"/>
    </xf>
    <xf numFmtId="164" fontId="4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justify" vertical="center" wrapText="1"/>
    </xf>
    <xf numFmtId="43" fontId="13" fillId="9" borderId="1" xfId="1" applyFont="1" applyFill="1" applyBorder="1"/>
    <xf numFmtId="0" fontId="13" fillId="9" borderId="0" xfId="0" applyFont="1" applyFill="1"/>
    <xf numFmtId="2" fontId="13" fillId="9" borderId="1" xfId="0" applyNumberFormat="1" applyFont="1" applyFill="1" applyBorder="1"/>
    <xf numFmtId="43" fontId="13" fillId="9" borderId="1" xfId="0" applyNumberFormat="1" applyFont="1" applyFill="1" applyBorder="1"/>
    <xf numFmtId="43" fontId="13" fillId="7" borderId="1" xfId="1" applyFont="1" applyFill="1" applyBorder="1"/>
    <xf numFmtId="0" fontId="13" fillId="7" borderId="0" xfId="0" applyFont="1" applyFill="1"/>
    <xf numFmtId="2" fontId="13" fillId="7" borderId="1" xfId="0" applyNumberFormat="1" applyFont="1" applyFill="1" applyBorder="1"/>
    <xf numFmtId="43" fontId="13" fillId="7" borderId="1" xfId="0" applyNumberFormat="1" applyFont="1" applyFill="1" applyBorder="1"/>
    <xf numFmtId="10" fontId="6" fillId="0" borderId="0" xfId="6" applyNumberFormat="1" applyFont="1"/>
    <xf numFmtId="43" fontId="13" fillId="8" borderId="1" xfId="1" applyFont="1" applyFill="1" applyBorder="1"/>
    <xf numFmtId="0" fontId="13" fillId="8" borderId="0" xfId="0" applyFont="1" applyFill="1"/>
    <xf numFmtId="2" fontId="13" fillId="8" borderId="1" xfId="0" applyNumberFormat="1" applyFont="1" applyFill="1" applyBorder="1"/>
    <xf numFmtId="43" fontId="13" fillId="8" borderId="1" xfId="0" applyNumberFormat="1" applyFont="1" applyFill="1" applyBorder="1"/>
    <xf numFmtId="43" fontId="13" fillId="10" borderId="1" xfId="1" applyFont="1" applyFill="1" applyBorder="1"/>
    <xf numFmtId="0" fontId="13" fillId="10" borderId="0" xfId="0" applyFont="1" applyFill="1"/>
    <xf numFmtId="2" fontId="13" fillId="10" borderId="1" xfId="0" applyNumberFormat="1" applyFont="1" applyFill="1" applyBorder="1"/>
    <xf numFmtId="43" fontId="13" fillId="10" borderId="1" xfId="0" applyNumberFormat="1" applyFont="1" applyFill="1" applyBorder="1"/>
    <xf numFmtId="0" fontId="4" fillId="2" borderId="0" xfId="0" applyFont="1" applyFill="1" applyBorder="1" applyAlignment="1">
      <alignment vertical="center" wrapText="1"/>
    </xf>
    <xf numFmtId="0" fontId="4" fillId="2" borderId="0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6" fillId="2" borderId="0" xfId="0" applyFont="1" applyFill="1" applyBorder="1" applyAlignment="1" applyProtection="1">
      <alignment vertical="center" wrapText="1"/>
      <protection hidden="1"/>
    </xf>
    <xf numFmtId="0" fontId="4" fillId="2" borderId="0" xfId="0" applyFont="1" applyFill="1" applyBorder="1" applyAlignment="1">
      <alignment horizontal="justify" vertical="center" wrapText="1"/>
    </xf>
    <xf numFmtId="0" fontId="6" fillId="2" borderId="0" xfId="0" applyFont="1" applyFill="1" applyBorder="1" applyAlignment="1">
      <alignment horizontal="justify" vertical="center" wrapText="1"/>
    </xf>
    <xf numFmtId="2" fontId="4" fillId="2" borderId="3" xfId="0" applyNumberFormat="1" applyFont="1" applyFill="1" applyBorder="1" applyAlignment="1">
      <alignment horizontal="right" vertical="center" wrapText="1"/>
    </xf>
    <xf numFmtId="0" fontId="17" fillId="0" borderId="0" xfId="0" applyFont="1"/>
    <xf numFmtId="0" fontId="21" fillId="0" borderId="0" xfId="0" applyFont="1"/>
    <xf numFmtId="43" fontId="6" fillId="0" borderId="0" xfId="1" applyFont="1" applyAlignment="1">
      <alignment vertical="center"/>
    </xf>
    <xf numFmtId="43" fontId="6" fillId="0" borderId="0" xfId="1" applyFont="1"/>
    <xf numFmtId="43" fontId="4" fillId="0" borderId="0" xfId="1" applyFont="1"/>
    <xf numFmtId="43" fontId="5" fillId="3" borderId="1" xfId="1" applyFont="1" applyFill="1" applyBorder="1" applyAlignment="1" applyProtection="1">
      <alignment horizontal="center" vertical="center" wrapText="1"/>
      <protection hidden="1"/>
    </xf>
    <xf numFmtId="43" fontId="16" fillId="11" borderId="1" xfId="1" applyFont="1" applyFill="1" applyBorder="1" applyAlignment="1" applyProtection="1">
      <alignment horizontal="center" vertical="center" wrapText="1"/>
      <protection hidden="1"/>
    </xf>
    <xf numFmtId="43" fontId="23" fillId="0" borderId="1" xfId="1" applyFont="1" applyBorder="1"/>
    <xf numFmtId="10" fontId="13" fillId="0" borderId="1" xfId="6" applyNumberFormat="1" applyFont="1" applyBorder="1"/>
    <xf numFmtId="4" fontId="13" fillId="0" borderId="1" xfId="0" applyNumberFormat="1" applyFont="1" applyBorder="1"/>
    <xf numFmtId="43" fontId="13" fillId="0" borderId="1" xfId="1" applyFont="1" applyFill="1" applyBorder="1"/>
    <xf numFmtId="49" fontId="4" fillId="12" borderId="1" xfId="0" applyNumberFormat="1" applyFont="1" applyFill="1" applyBorder="1" applyAlignment="1">
      <alignment vertical="center" wrapText="1"/>
    </xf>
    <xf numFmtId="164" fontId="4" fillId="12" borderId="1" xfId="1" applyNumberFormat="1" applyFont="1" applyFill="1" applyBorder="1" applyAlignment="1">
      <alignment horizontal="center" vertical="center" wrapText="1"/>
    </xf>
    <xf numFmtId="4" fontId="4" fillId="12" borderId="1" xfId="1" applyNumberFormat="1" applyFont="1" applyFill="1" applyBorder="1" applyAlignment="1">
      <alignment horizontal="center" vertical="center" wrapText="1"/>
    </xf>
    <xf numFmtId="4" fontId="4" fillId="8" borderId="1" xfId="1" applyNumberFormat="1" applyFont="1" applyFill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3" fontId="13" fillId="12" borderId="1" xfId="1" applyFont="1" applyFill="1" applyBorder="1"/>
    <xf numFmtId="2" fontId="13" fillId="12" borderId="1" xfId="0" applyNumberFormat="1" applyFont="1" applyFill="1" applyBorder="1"/>
    <xf numFmtId="43" fontId="13" fillId="12" borderId="1" xfId="0" applyNumberFormat="1" applyFont="1" applyFill="1" applyBorder="1"/>
    <xf numFmtId="164" fontId="14" fillId="2" borderId="1" xfId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 applyProtection="1">
      <alignment horizontal="center" vertical="center" wrapText="1"/>
      <protection hidden="1"/>
    </xf>
    <xf numFmtId="0" fontId="4" fillId="0" borderId="0" xfId="0" applyFont="1" applyFill="1" applyAlignment="1">
      <alignment horizontal="center" vertical="center" wrapText="1"/>
    </xf>
    <xf numFmtId="0" fontId="13" fillId="0" borderId="0" xfId="0" applyFont="1" applyFill="1"/>
    <xf numFmtId="2" fontId="13" fillId="0" borderId="1" xfId="0" applyNumberFormat="1" applyFont="1" applyFill="1" applyBorder="1"/>
    <xf numFmtId="43" fontId="13" fillId="0" borderId="1" xfId="0" applyNumberFormat="1" applyFont="1" applyFill="1" applyBorder="1"/>
    <xf numFmtId="0" fontId="6" fillId="0" borderId="0" xfId="0" applyFont="1" applyFill="1"/>
    <xf numFmtId="10" fontId="6" fillId="0" borderId="0" xfId="6" applyNumberFormat="1" applyFont="1" applyFill="1"/>
    <xf numFmtId="43" fontId="6" fillId="0" borderId="0" xfId="0" applyNumberFormat="1" applyFont="1" applyFill="1"/>
    <xf numFmtId="0" fontId="4" fillId="8" borderId="1" xfId="0" applyFont="1" applyFill="1" applyBorder="1" applyAlignment="1" applyProtection="1">
      <alignment vertical="center" wrapText="1"/>
      <protection hidden="1"/>
    </xf>
    <xf numFmtId="164" fontId="4" fillId="8" borderId="1" xfId="1" applyNumberFormat="1" applyFont="1" applyFill="1" applyBorder="1" applyAlignment="1">
      <alignment horizontal="center" vertical="center" wrapText="1"/>
    </xf>
    <xf numFmtId="0" fontId="4" fillId="8" borderId="0" xfId="0" applyFont="1" applyFill="1" applyAlignment="1" applyProtection="1">
      <alignment vertical="center" wrapText="1"/>
      <protection hidden="1"/>
    </xf>
    <xf numFmtId="49" fontId="4" fillId="13" borderId="1" xfId="0" applyNumberFormat="1" applyFont="1" applyFill="1" applyBorder="1" applyAlignment="1">
      <alignment vertical="center" wrapText="1"/>
    </xf>
    <xf numFmtId="43" fontId="13" fillId="13" borderId="1" xfId="1" applyFont="1" applyFill="1" applyBorder="1"/>
    <xf numFmtId="0" fontId="13" fillId="13" borderId="0" xfId="0" applyFont="1" applyFill="1"/>
    <xf numFmtId="2" fontId="13" fillId="13" borderId="1" xfId="0" applyNumberFormat="1" applyFont="1" applyFill="1" applyBorder="1"/>
    <xf numFmtId="43" fontId="13" fillId="13" borderId="1" xfId="0" applyNumberFormat="1" applyFont="1" applyFill="1" applyBorder="1"/>
    <xf numFmtId="0" fontId="6" fillId="0" borderId="1" xfId="0" applyFont="1" applyBorder="1"/>
    <xf numFmtId="0" fontId="6" fillId="0" borderId="1" xfId="0" applyFont="1" applyFill="1" applyBorder="1"/>
    <xf numFmtId="0" fontId="6" fillId="8" borderId="1" xfId="0" applyFont="1" applyFill="1" applyBorder="1"/>
    <xf numFmtId="0" fontId="6" fillId="12" borderId="1" xfId="0" applyFont="1" applyFill="1" applyBorder="1"/>
    <xf numFmtId="167" fontId="6" fillId="0" borderId="0" xfId="6" applyNumberFormat="1" applyFont="1"/>
    <xf numFmtId="0" fontId="4" fillId="15" borderId="0" xfId="0" applyFont="1" applyFill="1" applyAlignment="1" applyProtection="1">
      <alignment vertical="center" wrapText="1"/>
      <protection hidden="1"/>
    </xf>
    <xf numFmtId="49" fontId="4" fillId="15" borderId="1" xfId="0" applyNumberFormat="1" applyFont="1" applyFill="1" applyBorder="1" applyAlignment="1">
      <alignment vertical="center" wrapText="1"/>
    </xf>
    <xf numFmtId="164" fontId="4" fillId="13" borderId="1" xfId="1" applyNumberFormat="1" applyFont="1" applyFill="1" applyBorder="1" applyAlignment="1">
      <alignment horizontal="center" vertical="center" wrapText="1"/>
    </xf>
    <xf numFmtId="0" fontId="4" fillId="13" borderId="0" xfId="0" applyFont="1" applyFill="1" applyAlignment="1" applyProtection="1">
      <alignment vertical="center" wrapText="1"/>
      <protection hidden="1"/>
    </xf>
    <xf numFmtId="43" fontId="13" fillId="13" borderId="0" xfId="1" applyFont="1" applyFill="1"/>
    <xf numFmtId="164" fontId="14" fillId="15" borderId="1" xfId="1" applyNumberFormat="1" applyFont="1" applyFill="1" applyBorder="1" applyAlignment="1">
      <alignment horizontal="center" vertical="center" wrapText="1"/>
    </xf>
    <xf numFmtId="43" fontId="13" fillId="15" borderId="1" xfId="1" applyFont="1" applyFill="1" applyBorder="1"/>
    <xf numFmtId="0" fontId="13" fillId="15" borderId="0" xfId="0" applyFont="1" applyFill="1"/>
    <xf numFmtId="2" fontId="13" fillId="15" borderId="1" xfId="0" applyNumberFormat="1" applyFont="1" applyFill="1" applyBorder="1"/>
    <xf numFmtId="43" fontId="13" fillId="15" borderId="1" xfId="0" applyNumberFormat="1" applyFont="1" applyFill="1" applyBorder="1"/>
    <xf numFmtId="4" fontId="4" fillId="13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4" xfId="0" applyBorder="1"/>
    <xf numFmtId="4" fontId="0" fillId="0" borderId="4" xfId="0" applyNumberFormat="1" applyBorder="1"/>
    <xf numFmtId="43" fontId="0" fillId="0" borderId="4" xfId="0" applyNumberFormat="1" applyBorder="1"/>
    <xf numFmtId="0" fontId="0" fillId="0" borderId="5" xfId="0" applyBorder="1"/>
    <xf numFmtId="43" fontId="0" fillId="0" borderId="7" xfId="0" applyNumberFormat="1" applyBorder="1"/>
    <xf numFmtId="0" fontId="24" fillId="0" borderId="4" xfId="0" applyFont="1" applyBorder="1" applyAlignment="1">
      <alignment horizontal="center" vertical="top" wrapText="1"/>
    </xf>
    <xf numFmtId="0" fontId="24" fillId="0" borderId="7" xfId="0" applyFont="1" applyBorder="1" applyAlignment="1">
      <alignment horizontal="center" vertical="top" wrapText="1"/>
    </xf>
    <xf numFmtId="0" fontId="24" fillId="14" borderId="6" xfId="0" applyFont="1" applyFill="1" applyBorder="1" applyAlignment="1">
      <alignment horizontal="center" vertical="top" wrapText="1"/>
    </xf>
    <xf numFmtId="4" fontId="0" fillId="14" borderId="6" xfId="0" applyNumberFormat="1" applyFill="1" applyBorder="1"/>
    <xf numFmtId="0" fontId="24" fillId="14" borderId="4" xfId="0" applyFont="1" applyFill="1" applyBorder="1" applyAlignment="1">
      <alignment horizontal="center" vertical="top" wrapText="1"/>
    </xf>
    <xf numFmtId="43" fontId="0" fillId="14" borderId="4" xfId="0" applyNumberFormat="1" applyFill="1" applyBorder="1"/>
    <xf numFmtId="10" fontId="0" fillId="0" borderId="0" xfId="6" applyNumberFormat="1" applyFont="1"/>
    <xf numFmtId="10" fontId="0" fillId="0" borderId="4" xfId="6" applyNumberFormat="1" applyFont="1" applyBorder="1"/>
    <xf numFmtId="10" fontId="24" fillId="0" borderId="4" xfId="6" applyNumberFormat="1" applyFont="1" applyBorder="1" applyAlignment="1">
      <alignment horizontal="center" wrapText="1"/>
    </xf>
    <xf numFmtId="0" fontId="24" fillId="0" borderId="9" xfId="0" applyFont="1" applyBorder="1" applyAlignment="1">
      <alignment horizontal="center" vertical="top" wrapText="1"/>
    </xf>
    <xf numFmtId="43" fontId="0" fillId="0" borderId="9" xfId="0" applyNumberFormat="1" applyBorder="1"/>
    <xf numFmtId="43" fontId="0" fillId="14" borderId="6" xfId="0" applyNumberFormat="1" applyFill="1" applyBorder="1"/>
    <xf numFmtId="4" fontId="0" fillId="0" borderId="7" xfId="0" applyNumberFormat="1" applyBorder="1"/>
    <xf numFmtId="0" fontId="0" fillId="0" borderId="6" xfId="0" applyBorder="1"/>
    <xf numFmtId="43" fontId="0" fillId="8" borderId="6" xfId="0" applyNumberFormat="1" applyFill="1" applyBorder="1"/>
    <xf numFmtId="10" fontId="0" fillId="0" borderId="0" xfId="6" applyNumberFormat="1" applyFont="1" applyAlignment="1">
      <alignment wrapText="1"/>
    </xf>
    <xf numFmtId="43" fontId="25" fillId="16" borderId="1" xfId="1" applyFont="1" applyFill="1" applyBorder="1"/>
    <xf numFmtId="0" fontId="25" fillId="16" borderId="0" xfId="0" applyFont="1" applyFill="1"/>
    <xf numFmtId="2" fontId="25" fillId="16" borderId="1" xfId="0" applyNumberFormat="1" applyFont="1" applyFill="1" applyBorder="1"/>
    <xf numFmtId="43" fontId="25" fillId="16" borderId="1" xfId="0" applyNumberFormat="1" applyFont="1" applyFill="1" applyBorder="1"/>
    <xf numFmtId="0" fontId="4" fillId="2" borderId="0" xfId="0" applyFont="1" applyFill="1" applyAlignment="1">
      <alignment horizontal="justify" vertical="center" wrapText="1"/>
    </xf>
    <xf numFmtId="0" fontId="8" fillId="0" borderId="13" xfId="2" applyFont="1" applyBorder="1"/>
    <xf numFmtId="0" fontId="8" fillId="0" borderId="12" xfId="2" applyFont="1" applyBorder="1"/>
    <xf numFmtId="43" fontId="26" fillId="0" borderId="1" xfId="1" applyFont="1" applyBorder="1"/>
    <xf numFmtId="43" fontId="23" fillId="8" borderId="1" xfId="1" applyFont="1" applyFill="1" applyBorder="1"/>
    <xf numFmtId="164" fontId="27" fillId="2" borderId="1" xfId="1" applyNumberFormat="1" applyFont="1" applyFill="1" applyBorder="1" applyAlignment="1">
      <alignment horizontal="center" vertical="center" wrapText="1"/>
    </xf>
    <xf numFmtId="0" fontId="27" fillId="2" borderId="0" xfId="0" applyFont="1" applyFill="1" applyAlignment="1" applyProtection="1">
      <alignment vertical="center" wrapText="1"/>
      <protection hidden="1"/>
    </xf>
    <xf numFmtId="49" fontId="27" fillId="0" borderId="1" xfId="0" applyNumberFormat="1" applyFont="1" applyFill="1" applyBorder="1" applyAlignment="1">
      <alignment vertical="center" wrapText="1"/>
    </xf>
    <xf numFmtId="0" fontId="27" fillId="2" borderId="0" xfId="0" applyFont="1" applyFill="1" applyAlignment="1">
      <alignment vertical="center" wrapText="1"/>
    </xf>
    <xf numFmtId="4" fontId="27" fillId="2" borderId="1" xfId="1" applyNumberFormat="1" applyFont="1" applyFill="1" applyBorder="1" applyAlignment="1">
      <alignment horizontal="right" vertical="center" wrapText="1"/>
    </xf>
    <xf numFmtId="0" fontId="27" fillId="2" borderId="0" xfId="0" applyFont="1" applyFill="1" applyAlignment="1" applyProtection="1">
      <alignment horizontal="right" vertical="center" wrapText="1"/>
      <protection hidden="1"/>
    </xf>
    <xf numFmtId="0" fontId="27" fillId="2" borderId="0" xfId="0" applyFont="1" applyFill="1" applyAlignment="1">
      <alignment horizontal="right" vertical="center" wrapText="1"/>
    </xf>
    <xf numFmtId="10" fontId="27" fillId="0" borderId="1" xfId="6" applyNumberFormat="1" applyFont="1" applyBorder="1"/>
    <xf numFmtId="0" fontId="27" fillId="2" borderId="3" xfId="0" applyFont="1" applyFill="1" applyBorder="1" applyAlignment="1">
      <alignment horizontal="right" vertical="center" wrapText="1"/>
    </xf>
    <xf numFmtId="4" fontId="27" fillId="0" borderId="1" xfId="0" applyNumberFormat="1" applyFont="1" applyBorder="1"/>
    <xf numFmtId="2" fontId="27" fillId="0" borderId="1" xfId="0" applyNumberFormat="1" applyFont="1" applyBorder="1"/>
    <xf numFmtId="2" fontId="27" fillId="2" borderId="3" xfId="0" applyNumberFormat="1" applyFont="1" applyFill="1" applyBorder="1" applyAlignment="1">
      <alignment horizontal="right" vertical="center" wrapText="1"/>
    </xf>
    <xf numFmtId="43" fontId="27" fillId="0" borderId="1" xfId="1" applyFont="1" applyFill="1" applyBorder="1"/>
    <xf numFmtId="0" fontId="8" fillId="0" borderId="0" xfId="2" applyFont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/>
    </xf>
    <xf numFmtId="0" fontId="28" fillId="17" borderId="2" xfId="2" applyFont="1" applyFill="1" applyBorder="1" applyAlignment="1">
      <alignment horizontal="center" vertical="center"/>
    </xf>
    <xf numFmtId="0" fontId="28" fillId="17" borderId="2" xfId="2" applyFont="1" applyFill="1" applyBorder="1" applyAlignment="1">
      <alignment vertical="center"/>
    </xf>
    <xf numFmtId="0" fontId="1" fillId="0" borderId="0" xfId="2" applyFont="1" applyAlignment="1">
      <alignment vertical="center"/>
    </xf>
    <xf numFmtId="0" fontId="4" fillId="2" borderId="0" xfId="0" applyFont="1" applyFill="1" applyAlignment="1">
      <alignment horizontal="justify" vertical="center" wrapText="1"/>
    </xf>
    <xf numFmtId="164" fontId="4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justify" vertical="center" wrapText="1"/>
    </xf>
    <xf numFmtId="10" fontId="4" fillId="0" borderId="1" xfId="6" applyNumberFormat="1" applyFont="1" applyBorder="1"/>
    <xf numFmtId="4" fontId="4" fillId="0" borderId="1" xfId="0" applyNumberFormat="1" applyFont="1" applyBorder="1"/>
    <xf numFmtId="2" fontId="4" fillId="0" borderId="1" xfId="0" applyNumberFormat="1" applyFont="1" applyBorder="1"/>
    <xf numFmtId="4" fontId="29" fillId="0" borderId="0" xfId="0" applyNumberFormat="1" applyFont="1"/>
    <xf numFmtId="0" fontId="29" fillId="0" borderId="0" xfId="0" applyFont="1"/>
    <xf numFmtId="43" fontId="23" fillId="0" borderId="0" xfId="1" applyFont="1" applyBorder="1"/>
    <xf numFmtId="164" fontId="14" fillId="0" borderId="1" xfId="1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vertical="center" wrapText="1"/>
    </xf>
    <xf numFmtId="4" fontId="14" fillId="2" borderId="1" xfId="1" applyNumberFormat="1" applyFont="1" applyFill="1" applyBorder="1" applyAlignment="1">
      <alignment horizontal="right" vertical="center" wrapText="1"/>
    </xf>
    <xf numFmtId="43" fontId="16" fillId="12" borderId="1" xfId="1" applyFont="1" applyFill="1" applyBorder="1" applyAlignment="1" applyProtection="1">
      <alignment horizontal="center" vertical="center" wrapText="1"/>
      <protection hidden="1"/>
    </xf>
    <xf numFmtId="0" fontId="31" fillId="0" borderId="0" xfId="0" applyFont="1"/>
    <xf numFmtId="43" fontId="26" fillId="0" borderId="0" xfId="1" applyFont="1" applyBorder="1"/>
    <xf numFmtId="168" fontId="30" fillId="0" borderId="0" xfId="1" applyNumberFormat="1" applyFont="1"/>
    <xf numFmtId="43" fontId="30" fillId="0" borderId="0" xfId="1" applyFont="1"/>
    <xf numFmtId="0" fontId="0" fillId="0" borderId="0" xfId="0" applyFill="1" applyBorder="1" applyAlignment="1">
      <alignment vertical="center" wrapText="1"/>
    </xf>
    <xf numFmtId="0" fontId="6" fillId="18" borderId="0" xfId="0" applyFont="1" applyFill="1"/>
    <xf numFmtId="0" fontId="6" fillId="8" borderId="0" xfId="0" applyFont="1" applyFill="1"/>
    <xf numFmtId="2" fontId="6" fillId="0" borderId="0" xfId="0" applyNumberFormat="1" applyFont="1"/>
    <xf numFmtId="43" fontId="14" fillId="0" borderId="1" xfId="1" applyFont="1" applyFill="1" applyBorder="1"/>
    <xf numFmtId="4" fontId="14" fillId="0" borderId="1" xfId="1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justify" vertical="center" wrapText="1"/>
    </xf>
    <xf numFmtId="0" fontId="4" fillId="2" borderId="0" xfId="0" applyFont="1" applyFill="1" applyAlignment="1">
      <alignment horizontal="justify" vertical="center" wrapText="1"/>
    </xf>
    <xf numFmtId="9" fontId="6" fillId="0" borderId="0" xfId="0" applyNumberFormat="1" applyFont="1"/>
    <xf numFmtId="0" fontId="0" fillId="5" borderId="1" xfId="0" applyFill="1" applyBorder="1"/>
    <xf numFmtId="0" fontId="0" fillId="0" borderId="1" xfId="0" applyBorder="1"/>
    <xf numFmtId="0" fontId="33" fillId="5" borderId="1" xfId="7" applyFont="1" applyFill="1" applyBorder="1" applyAlignment="1" applyProtection="1">
      <alignment horizontal="left" vertical="center" wrapText="1"/>
    </xf>
    <xf numFmtId="4" fontId="4" fillId="2" borderId="1" xfId="1" applyNumberFormat="1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2" fontId="4" fillId="2" borderId="3" xfId="0" applyNumberFormat="1" applyFont="1" applyFill="1" applyBorder="1" applyAlignment="1">
      <alignment vertical="center" wrapText="1"/>
    </xf>
    <xf numFmtId="0" fontId="8" fillId="0" borderId="14" xfId="2" applyFont="1" applyBorder="1"/>
    <xf numFmtId="0" fontId="8" fillId="0" borderId="2" xfId="2" applyFont="1" applyFill="1" applyBorder="1"/>
    <xf numFmtId="0" fontId="8" fillId="0" borderId="0" xfId="2" applyFont="1" applyAlignment="1">
      <alignment horizontal="center"/>
    </xf>
    <xf numFmtId="0" fontId="8" fillId="0" borderId="2" xfId="2" applyFont="1" applyBorder="1" applyAlignment="1">
      <alignment horizontal="center"/>
    </xf>
    <xf numFmtId="0" fontId="8" fillId="0" borderId="12" xfId="2" applyFont="1" applyBorder="1" applyAlignment="1">
      <alignment horizontal="center"/>
    </xf>
    <xf numFmtId="0" fontId="8" fillId="0" borderId="13" xfId="2" applyFont="1" applyBorder="1" applyAlignment="1">
      <alignment horizontal="center"/>
    </xf>
    <xf numFmtId="0" fontId="8" fillId="0" borderId="14" xfId="2" applyFont="1" applyBorder="1" applyAlignment="1">
      <alignment horizontal="center"/>
    </xf>
    <xf numFmtId="0" fontId="8" fillId="0" borderId="2" xfId="2" applyFont="1" applyFill="1" applyBorder="1" applyAlignment="1">
      <alignment horizontal="center"/>
    </xf>
    <xf numFmtId="164" fontId="4" fillId="2" borderId="0" xfId="0" applyNumberFormat="1" applyFont="1" applyFill="1" applyAlignment="1">
      <alignment horizontal="center" vertical="center" wrapText="1"/>
    </xf>
    <xf numFmtId="49" fontId="5" fillId="2" borderId="0" xfId="0" applyNumberFormat="1" applyFont="1" applyFill="1" applyAlignment="1" applyProtection="1">
      <alignment horizontal="left" vertical="center" wrapText="1"/>
      <protection hidden="1"/>
    </xf>
    <xf numFmtId="164" fontId="22" fillId="2" borderId="0" xfId="0" applyNumberFormat="1" applyFont="1" applyFill="1" applyAlignment="1">
      <alignment horizontal="center" vertical="center" wrapText="1"/>
    </xf>
    <xf numFmtId="49" fontId="5" fillId="2" borderId="0" xfId="0" applyNumberFormat="1" applyFont="1" applyFill="1" applyAlignment="1" applyProtection="1">
      <alignment horizontal="center" vertical="center" wrapText="1"/>
      <protection hidden="1"/>
    </xf>
    <xf numFmtId="4" fontId="4" fillId="2" borderId="0" xfId="0" applyNumberFormat="1" applyFont="1" applyFill="1" applyAlignment="1">
      <alignment horizontal="center" vertical="center" wrapText="1"/>
    </xf>
    <xf numFmtId="43" fontId="4" fillId="0" borderId="1" xfId="1" applyFont="1" applyFill="1" applyBorder="1"/>
    <xf numFmtId="43" fontId="4" fillId="0" borderId="1" xfId="1" applyFont="1" applyBorder="1"/>
    <xf numFmtId="43" fontId="4" fillId="2" borderId="1" xfId="1" applyFont="1" applyFill="1" applyBorder="1" applyAlignment="1">
      <alignment horizontal="right" vertical="center" wrapText="1"/>
    </xf>
    <xf numFmtId="10" fontId="4" fillId="0" borderId="1" xfId="6" applyNumberFormat="1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vertical="center"/>
    </xf>
    <xf numFmtId="43" fontId="4" fillId="0" borderId="1" xfId="1" applyFont="1" applyFill="1" applyBorder="1" applyAlignment="1">
      <alignment vertical="center"/>
    </xf>
    <xf numFmtId="4" fontId="4" fillId="0" borderId="1" xfId="0" applyNumberFormat="1" applyFont="1" applyBorder="1" applyAlignment="1">
      <alignment horizontal="right"/>
    </xf>
    <xf numFmtId="43" fontId="4" fillId="7" borderId="1" xfId="1" applyFont="1" applyFill="1" applyBorder="1"/>
    <xf numFmtId="4" fontId="4" fillId="0" borderId="1" xfId="1" applyNumberFormat="1" applyFont="1" applyFill="1" applyBorder="1" applyAlignment="1">
      <alignment horizontal="right" vertical="center" wrapText="1"/>
    </xf>
    <xf numFmtId="0" fontId="29" fillId="2" borderId="0" xfId="0" applyFont="1" applyFill="1" applyBorder="1" applyAlignment="1" applyProtection="1">
      <alignment vertical="center" wrapText="1"/>
      <protection hidden="1"/>
    </xf>
    <xf numFmtId="43" fontId="29" fillId="0" borderId="0" xfId="1" applyFont="1"/>
    <xf numFmtId="0" fontId="8" fillId="0" borderId="0" xfId="2" applyFont="1" applyAlignment="1">
      <alignment horizontal="left" vertical="center"/>
    </xf>
    <xf numFmtId="0" fontId="28" fillId="17" borderId="2" xfId="2" applyFont="1" applyFill="1" applyBorder="1" applyAlignment="1">
      <alignment horizontal="left" vertical="center"/>
    </xf>
    <xf numFmtId="0" fontId="8" fillId="0" borderId="2" xfId="2" applyFont="1" applyBorder="1" applyAlignment="1">
      <alignment horizontal="left" vertical="center"/>
    </xf>
    <xf numFmtId="0" fontId="8" fillId="0" borderId="12" xfId="2" applyFont="1" applyBorder="1" applyAlignment="1">
      <alignment horizontal="left" vertical="center"/>
    </xf>
    <xf numFmtId="0" fontId="8" fillId="0" borderId="13" xfId="2" applyFont="1" applyBorder="1" applyAlignment="1">
      <alignment horizontal="left" vertical="center"/>
    </xf>
    <xf numFmtId="0" fontId="8" fillId="0" borderId="14" xfId="2" applyFont="1" applyBorder="1" applyAlignment="1">
      <alignment horizontal="left" vertical="center"/>
    </xf>
    <xf numFmtId="0" fontId="14" fillId="2" borderId="0" xfId="0" applyFont="1" applyFill="1" applyAlignment="1" applyProtection="1">
      <alignment vertical="center" wrapText="1"/>
      <protection hidden="1"/>
    </xf>
    <xf numFmtId="0" fontId="14" fillId="2" borderId="0" xfId="0" applyFont="1" applyFill="1" applyAlignment="1">
      <alignment vertical="center" wrapText="1"/>
    </xf>
    <xf numFmtId="0" fontId="14" fillId="2" borderId="0" xfId="0" applyFont="1" applyFill="1" applyAlignment="1" applyProtection="1">
      <alignment horizontal="right" vertical="center" wrapText="1"/>
      <protection hidden="1"/>
    </xf>
    <xf numFmtId="0" fontId="14" fillId="2" borderId="0" xfId="0" applyFont="1" applyFill="1" applyAlignment="1">
      <alignment horizontal="right" vertical="center" wrapText="1"/>
    </xf>
    <xf numFmtId="10" fontId="14" fillId="0" borderId="1" xfId="6" applyNumberFormat="1" applyFont="1" applyBorder="1"/>
    <xf numFmtId="0" fontId="14" fillId="2" borderId="3" xfId="0" applyFont="1" applyFill="1" applyBorder="1" applyAlignment="1">
      <alignment horizontal="right" vertical="center" wrapText="1"/>
    </xf>
    <xf numFmtId="4" fontId="14" fillId="0" borderId="1" xfId="0" applyNumberFormat="1" applyFont="1" applyBorder="1"/>
    <xf numFmtId="2" fontId="14" fillId="0" borderId="1" xfId="0" applyNumberFormat="1" applyFont="1" applyBorder="1"/>
    <xf numFmtId="2" fontId="14" fillId="2" borderId="3" xfId="0" applyNumberFormat="1" applyFont="1" applyFill="1" applyBorder="1" applyAlignment="1">
      <alignment horizontal="right" vertical="center" wrapText="1"/>
    </xf>
    <xf numFmtId="164" fontId="5" fillId="2" borderId="0" xfId="0" applyNumberFormat="1" applyFont="1" applyFill="1" applyAlignment="1">
      <alignment horizontal="center" vertical="center" wrapText="1"/>
    </xf>
    <xf numFmtId="164" fontId="4" fillId="2" borderId="0" xfId="0" applyNumberFormat="1" applyFont="1" applyFill="1" applyAlignment="1">
      <alignment horizontal="center" vertical="center" wrapText="1"/>
    </xf>
    <xf numFmtId="49" fontId="5" fillId="2" borderId="0" xfId="0" applyNumberFormat="1" applyFont="1" applyFill="1" applyAlignment="1" applyProtection="1">
      <alignment horizontal="left" vertical="center" wrapText="1"/>
      <protection hidden="1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justify" vertical="center" wrapText="1"/>
    </xf>
    <xf numFmtId="49" fontId="4" fillId="2" borderId="0" xfId="0" applyNumberFormat="1" applyFont="1" applyFill="1" applyAlignment="1" applyProtection="1">
      <alignment horizontal="left" vertical="center" wrapText="1"/>
      <protection hidden="1"/>
    </xf>
    <xf numFmtId="164" fontId="22" fillId="2" borderId="0" xfId="0" applyNumberFormat="1" applyFont="1" applyFill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/>
    </xf>
    <xf numFmtId="0" fontId="5" fillId="5" borderId="1" xfId="0" applyFont="1" applyFill="1" applyBorder="1" applyAlignment="1">
      <alignment horizontal="center" vertical="center"/>
    </xf>
    <xf numFmtId="49" fontId="5" fillId="2" borderId="0" xfId="0" applyNumberFormat="1" applyFont="1" applyFill="1" applyAlignment="1" applyProtection="1">
      <alignment horizontal="center" vertical="center" wrapText="1"/>
      <protection hidden="1"/>
    </xf>
    <xf numFmtId="0" fontId="24" fillId="4" borderId="4" xfId="0" applyFont="1" applyFill="1" applyBorder="1" applyAlignment="1">
      <alignment horizontal="center"/>
    </xf>
    <xf numFmtId="0" fontId="24" fillId="4" borderId="6" xfId="0" applyFont="1" applyFill="1" applyBorder="1" applyAlignment="1">
      <alignment horizontal="center"/>
    </xf>
    <xf numFmtId="0" fontId="24" fillId="4" borderId="8" xfId="0" applyFont="1" applyFill="1" applyBorder="1" applyAlignment="1">
      <alignment horizontal="center"/>
    </xf>
    <xf numFmtId="0" fontId="24" fillId="4" borderId="7" xfId="0" applyFont="1" applyFill="1" applyBorder="1" applyAlignment="1">
      <alignment horizontal="center"/>
    </xf>
    <xf numFmtId="0" fontId="24" fillId="4" borderId="9" xfId="0" applyFont="1" applyFill="1" applyBorder="1" applyAlignment="1">
      <alignment horizontal="center"/>
    </xf>
    <xf numFmtId="0" fontId="24" fillId="4" borderId="10" xfId="0" applyFont="1" applyFill="1" applyBorder="1" applyAlignment="1">
      <alignment horizontal="center" vertical="center"/>
    </xf>
    <xf numFmtId="0" fontId="24" fillId="4" borderId="11" xfId="0" applyFont="1" applyFill="1" applyBorder="1" applyAlignment="1">
      <alignment horizontal="center" vertical="center"/>
    </xf>
    <xf numFmtId="0" fontId="24" fillId="4" borderId="10" xfId="0" applyFont="1" applyFill="1" applyBorder="1" applyAlignment="1">
      <alignment horizontal="center" vertical="center" wrapText="1"/>
    </xf>
    <xf numFmtId="0" fontId="24" fillId="4" borderId="11" xfId="0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 applyProtection="1">
      <alignment horizontal="justify" vertical="center" wrapText="1"/>
      <protection hidden="1"/>
    </xf>
    <xf numFmtId="49" fontId="4" fillId="2" borderId="0" xfId="0" applyNumberFormat="1" applyFont="1" applyFill="1" applyAlignment="1" applyProtection="1">
      <alignment horizontal="right" vertical="center" wrapText="1"/>
      <protection hidden="1"/>
    </xf>
  </cellXfs>
  <cellStyles count="8">
    <cellStyle name="Hiperlink" xfId="7" builtinId="8"/>
    <cellStyle name="Moeda 2" xfId="3"/>
    <cellStyle name="Normal" xfId="0" builtinId="0"/>
    <cellStyle name="Normal 2" xfId="2"/>
    <cellStyle name="Normal 3" xfId="4"/>
    <cellStyle name="Porcentagem" xfId="6" builtinId="5"/>
    <cellStyle name="Porcentagem 3 2" xfId="5"/>
    <cellStyle name="Vírgula" xfId="1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tabColor rgb="FF92D050"/>
    <pageSetUpPr fitToPage="1"/>
  </sheetPr>
  <dimension ref="A1:Q55"/>
  <sheetViews>
    <sheetView showGridLines="0" zoomScale="85" zoomScaleNormal="85" workbookViewId="0">
      <pane ySplit="7" topLeftCell="A8" activePane="bottomLeft" state="frozen"/>
      <selection activeCell="F13" sqref="F13"/>
      <selection pane="bottomLeft" activeCell="F13" sqref="F13"/>
    </sheetView>
  </sheetViews>
  <sheetFormatPr defaultColWidth="9.140625" defaultRowHeight="15.75" x14ac:dyDescent="0.25"/>
  <cols>
    <col min="1" max="1" width="1.7109375" style="7" customWidth="1"/>
    <col min="2" max="2" width="9.85546875" style="7" customWidth="1"/>
    <col min="3" max="3" width="0.42578125" style="7" customWidth="1"/>
    <col min="4" max="4" width="58.5703125" style="7" customWidth="1"/>
    <col min="5" max="5" width="0.5703125" style="7" customWidth="1"/>
    <col min="6" max="6" width="17.5703125" style="7" customWidth="1"/>
    <col min="7" max="7" width="0.42578125" style="7" customWidth="1"/>
    <col min="8" max="8" width="16.140625" style="7" customWidth="1"/>
    <col min="9" max="9" width="0.42578125" style="7" customWidth="1"/>
    <col min="10" max="10" width="18.5703125" style="7" customWidth="1"/>
    <col min="11" max="11" width="0.85546875" style="7" customWidth="1"/>
    <col min="12" max="12" width="19.140625" style="7" customWidth="1"/>
    <col min="13" max="13" width="0.42578125" style="7" customWidth="1"/>
    <col min="14" max="14" width="19.5703125" style="7" customWidth="1"/>
    <col min="15" max="15" width="1.7109375" style="7" customWidth="1"/>
    <col min="16" max="16384" width="9.140625" style="7"/>
  </cols>
  <sheetData>
    <row r="1" spans="1:17" s="5" customFormat="1" ht="12.75" customHeight="1" x14ac:dyDescent="0.25">
      <c r="A1" s="1"/>
      <c r="B1" s="2"/>
      <c r="C1" s="1"/>
      <c r="D1" s="3"/>
      <c r="E1" s="1"/>
      <c r="F1" s="4"/>
      <c r="G1" s="1"/>
      <c r="H1" s="4"/>
      <c r="I1" s="1"/>
      <c r="J1" s="4"/>
      <c r="K1" s="1"/>
      <c r="L1" s="4"/>
      <c r="M1" s="1"/>
      <c r="O1" s="6"/>
    </row>
    <row r="2" spans="1:17" ht="23.25" customHeight="1" x14ac:dyDescent="0.25">
      <c r="A2" s="1"/>
      <c r="B2" s="344" t="s">
        <v>0</v>
      </c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1"/>
    </row>
    <row r="3" spans="1:17" s="5" customFormat="1" x14ac:dyDescent="0.25">
      <c r="A3" s="1"/>
      <c r="B3" s="344" t="s">
        <v>63</v>
      </c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6"/>
    </row>
    <row r="4" spans="1:17" x14ac:dyDescent="0.25">
      <c r="A4" s="1"/>
      <c r="B4" s="345" t="s">
        <v>72</v>
      </c>
      <c r="C4" s="345"/>
      <c r="D4" s="345"/>
      <c r="E4" s="345"/>
      <c r="F4" s="345"/>
      <c r="G4" s="345"/>
      <c r="H4" s="345"/>
      <c r="I4" s="345"/>
      <c r="J4" s="345"/>
      <c r="K4" s="345"/>
      <c r="L4" s="345"/>
      <c r="M4" s="345"/>
      <c r="N4" s="345"/>
      <c r="O4" s="1"/>
    </row>
    <row r="5" spans="1:17" ht="5.25" customHeight="1" x14ac:dyDescent="0.25">
      <c r="A5" s="1"/>
      <c r="B5" s="62"/>
      <c r="C5" s="9"/>
      <c r="D5" s="10"/>
      <c r="E5" s="1"/>
      <c r="F5" s="11"/>
      <c r="G5" s="9"/>
      <c r="H5" s="11"/>
      <c r="I5" s="9"/>
      <c r="J5" s="11"/>
      <c r="K5" s="1"/>
      <c r="L5" s="11"/>
      <c r="M5" s="9"/>
      <c r="N5" s="11"/>
      <c r="O5" s="1"/>
    </row>
    <row r="6" spans="1:17" ht="47.25" x14ac:dyDescent="0.25">
      <c r="A6" s="12"/>
      <c r="B6" s="13" t="s">
        <v>2</v>
      </c>
      <c r="C6" s="14"/>
      <c r="D6" s="15" t="s">
        <v>3</v>
      </c>
      <c r="E6" s="12"/>
      <c r="F6" s="16" t="s">
        <v>4</v>
      </c>
      <c r="G6" s="14"/>
      <c r="H6" s="16" t="s">
        <v>48</v>
      </c>
      <c r="I6" s="14"/>
      <c r="J6" s="16" t="s">
        <v>6</v>
      </c>
      <c r="K6" s="12"/>
      <c r="L6" s="16" t="s">
        <v>7</v>
      </c>
      <c r="M6" s="14"/>
      <c r="N6" s="17" t="s">
        <v>49</v>
      </c>
      <c r="O6" s="12"/>
    </row>
    <row r="7" spans="1:17" s="21" customFormat="1" ht="3.6" customHeight="1" x14ac:dyDescent="0.2">
      <c r="A7" s="1"/>
      <c r="B7" s="18"/>
      <c r="C7" s="9"/>
      <c r="D7" s="19"/>
      <c r="E7" s="1"/>
      <c r="F7" s="20"/>
      <c r="G7" s="9"/>
      <c r="H7" s="20"/>
      <c r="I7" s="9"/>
      <c r="J7" s="20"/>
      <c r="K7" s="1"/>
      <c r="L7" s="20"/>
      <c r="M7" s="9"/>
      <c r="N7" s="20"/>
      <c r="O7" s="1"/>
    </row>
    <row r="8" spans="1:17" x14ac:dyDescent="0.25">
      <c r="A8" s="1"/>
      <c r="B8" s="22">
        <f>IF('Reaj 2016 - Região N, NE e CO'!B8="","",'Reaj 2016 - Região N, NE e CO'!B8)</f>
        <v>1100</v>
      </c>
      <c r="C8" s="9"/>
      <c r="D8" s="64" t="s">
        <v>9</v>
      </c>
      <c r="E8" s="1"/>
      <c r="F8" s="66">
        <f>'Reaj 2016 - Região N, NE e CO'!P8</f>
        <v>344.16243654822335</v>
      </c>
      <c r="G8" s="67"/>
      <c r="H8" s="66">
        <f>'Reaj 2016 - Região N, NE e CO'!R8</f>
        <v>5.1624365482233499</v>
      </c>
      <c r="I8" s="67"/>
      <c r="J8" s="66">
        <f>'Reaj 2016 - Região N, NE e CO'!T8</f>
        <v>339</v>
      </c>
      <c r="K8" s="68"/>
      <c r="L8" s="66">
        <f>'Reaj 2016 - Região N, NE e CO'!V8</f>
        <v>2064.9746192893399</v>
      </c>
      <c r="M8" s="67"/>
      <c r="N8" s="66">
        <f>'Reaj 2016 - Região N, NE e CO'!X8</f>
        <v>2034</v>
      </c>
      <c r="O8" s="1"/>
      <c r="Q8" s="30"/>
    </row>
    <row r="9" spans="1:17" x14ac:dyDescent="0.25">
      <c r="A9" s="1"/>
      <c r="B9" s="22">
        <f>IF('Reaj 2016 - Região N, NE e CO'!B9="","",'Reaj 2016 - Região N, NE e CO'!B9)</f>
        <v>1124</v>
      </c>
      <c r="C9" s="9"/>
      <c r="D9" s="64" t="s">
        <v>10</v>
      </c>
      <c r="E9" s="1"/>
      <c r="F9" s="66">
        <f>'Reaj 2016 - Região N, NE e CO'!P9</f>
        <v>297.46192893401013</v>
      </c>
      <c r="G9" s="67"/>
      <c r="H9" s="66">
        <f>'Reaj 2016 - Região N, NE e CO'!R9</f>
        <v>4.4619289340101522</v>
      </c>
      <c r="I9" s="67"/>
      <c r="J9" s="66">
        <f>'Reaj 2016 - Região N, NE e CO'!T9</f>
        <v>293</v>
      </c>
      <c r="K9" s="68"/>
      <c r="L9" s="66">
        <f>'Reaj 2016 - Região N, NE e CO'!V9</f>
        <v>1784.7715736040609</v>
      </c>
      <c r="M9" s="67"/>
      <c r="N9" s="66">
        <f>'Reaj 2016 - Região N, NE e CO'!X9</f>
        <v>1758</v>
      </c>
      <c r="O9" s="1"/>
      <c r="Q9" s="30"/>
    </row>
    <row r="10" spans="1:17" x14ac:dyDescent="0.25">
      <c r="A10" s="1"/>
      <c r="B10" s="22">
        <v>1133</v>
      </c>
      <c r="C10" s="9"/>
      <c r="D10" s="64" t="s">
        <v>110</v>
      </c>
      <c r="E10" s="1"/>
      <c r="F10" s="66">
        <f>'Reaj 2016 - Região N, NE e CO'!P10</f>
        <v>264.97461928934013</v>
      </c>
      <c r="G10" s="67"/>
      <c r="H10" s="66">
        <f>'Reaj 2016 - Região N, NE e CO'!R10</f>
        <v>3.9746192893401018</v>
      </c>
      <c r="I10" s="67"/>
      <c r="J10" s="66">
        <f>'Reaj 2016 - Região N, NE e CO'!T10</f>
        <v>261</v>
      </c>
      <c r="K10" s="68"/>
      <c r="L10" s="66">
        <f>'Reaj 2016 - Região N, NE e CO'!V10</f>
        <v>1589.8477157360408</v>
      </c>
      <c r="M10" s="67"/>
      <c r="N10" s="66">
        <f>'Reaj 2016 - Região N, NE e CO'!X10</f>
        <v>1566</v>
      </c>
      <c r="O10" s="1"/>
      <c r="Q10" s="30"/>
    </row>
    <row r="11" spans="1:17" x14ac:dyDescent="0.25">
      <c r="A11" s="1"/>
      <c r="B11" s="22">
        <f>IF('Reaj 2016 - Região N, NE e CO'!B11="","",'Reaj 2016 - Região N, NE e CO'!B11)</f>
        <v>2007</v>
      </c>
      <c r="C11" s="9"/>
      <c r="D11" s="64" t="s">
        <v>102</v>
      </c>
      <c r="E11" s="1"/>
      <c r="F11" s="66">
        <f>'Reaj 2016 - Região N, NE e CO'!P11</f>
        <v>293.40101522842639</v>
      </c>
      <c r="G11" s="67"/>
      <c r="H11" s="66">
        <f>'Reaj 2016 - Região N, NE e CO'!R11</f>
        <v>4.4010152284263953</v>
      </c>
      <c r="I11" s="67"/>
      <c r="J11" s="66">
        <f>'Reaj 2016 - Região N, NE e CO'!T11</f>
        <v>289</v>
      </c>
      <c r="K11" s="68"/>
      <c r="L11" s="66">
        <f>'Reaj 2016 - Região N, NE e CO'!V11</f>
        <v>1760.4060913705584</v>
      </c>
      <c r="M11" s="67"/>
      <c r="N11" s="66">
        <f>'Reaj 2016 - Região N, NE e CO'!X11</f>
        <v>1734</v>
      </c>
      <c r="O11" s="1"/>
      <c r="Q11" s="30"/>
    </row>
    <row r="12" spans="1:17" x14ac:dyDescent="0.25">
      <c r="A12" s="1"/>
      <c r="B12" s="22">
        <f>IF('Reaj 2016 - Região N, NE e CO'!B13="","",'Reaj 2016 - Região N, NE e CO'!B13)</f>
        <v>1116</v>
      </c>
      <c r="C12" s="9"/>
      <c r="D12" s="64" t="s">
        <v>98</v>
      </c>
      <c r="E12" s="1"/>
      <c r="F12" s="66">
        <f>'Reaj 2016 - Região N, NE e CO'!P13</f>
        <v>309.64467005076142</v>
      </c>
      <c r="G12" s="67"/>
      <c r="H12" s="66">
        <f>'Reaj 2016 - Região N, NE e CO'!R13</f>
        <v>4.6446700507614214</v>
      </c>
      <c r="I12" s="67"/>
      <c r="J12" s="66">
        <f>'Reaj 2016 - Região N, NE e CO'!T13</f>
        <v>305</v>
      </c>
      <c r="K12" s="68"/>
      <c r="L12" s="66">
        <f>'Reaj 2016 - Região N, NE e CO'!V13</f>
        <v>1857.8680203045685</v>
      </c>
      <c r="M12" s="67"/>
      <c r="N12" s="66">
        <f>'Reaj 2016 - Região N, NE e CO'!X13</f>
        <v>1830</v>
      </c>
      <c r="O12" s="1"/>
      <c r="Q12" s="30"/>
    </row>
    <row r="13" spans="1:17" x14ac:dyDescent="0.25">
      <c r="A13" s="1"/>
      <c r="B13" s="22">
        <f>IF('Reaj 2016 - Região N, NE e CO'!B14="","",'Reaj 2016 - Região N, NE e CO'!B14)</f>
        <v>1107</v>
      </c>
      <c r="C13" s="9"/>
      <c r="D13" s="64" t="s">
        <v>12</v>
      </c>
      <c r="E13" s="1"/>
      <c r="F13" s="66">
        <f>'Reaj 2016 - Região N, NE e CO'!P14</f>
        <v>310.65989847715736</v>
      </c>
      <c r="G13" s="67"/>
      <c r="H13" s="66">
        <f>'Reaj 2016 - Região N, NE e CO'!R14</f>
        <v>4.6598984771573599</v>
      </c>
      <c r="I13" s="67"/>
      <c r="J13" s="66">
        <f>'Reaj 2016 - Região N, NE e CO'!T14</f>
        <v>306</v>
      </c>
      <c r="K13" s="68"/>
      <c r="L13" s="66">
        <f>'Reaj 2016 - Região N, NE e CO'!V14</f>
        <v>1863.959390862944</v>
      </c>
      <c r="M13" s="67"/>
      <c r="N13" s="66">
        <f>'Reaj 2016 - Região N, NE e CO'!X14</f>
        <v>1836</v>
      </c>
      <c r="O13" s="1"/>
      <c r="Q13" s="30"/>
    </row>
    <row r="14" spans="1:17" x14ac:dyDescent="0.25">
      <c r="A14" s="1"/>
      <c r="B14" s="22">
        <f>IF('Reaj 2016 - Região N, NE e CO'!B15="","",'Reaj 2016 - Região N, NE e CO'!B15)</f>
        <v>2008</v>
      </c>
      <c r="C14" s="9"/>
      <c r="D14" s="64" t="s">
        <v>77</v>
      </c>
      <c r="E14" s="1"/>
      <c r="F14" s="66">
        <f>'Reaj 2016 - Região N, NE e CO'!P15</f>
        <v>293.40101522842639</v>
      </c>
      <c r="G14" s="67"/>
      <c r="H14" s="66">
        <f>'Reaj 2016 - Região N, NE e CO'!R15</f>
        <v>4.4010152284263953</v>
      </c>
      <c r="I14" s="67"/>
      <c r="J14" s="66">
        <f>'Reaj 2016 - Região N, NE e CO'!T15</f>
        <v>289</v>
      </c>
      <c r="K14" s="68"/>
      <c r="L14" s="66">
        <f>'Reaj 2016 - Região N, NE e CO'!V15</f>
        <v>1760.4060913705584</v>
      </c>
      <c r="M14" s="67"/>
      <c r="N14" s="66">
        <f>'Reaj 2016 - Região N, NE e CO'!X15</f>
        <v>1734</v>
      </c>
      <c r="O14" s="1"/>
      <c r="Q14" s="30"/>
    </row>
    <row r="15" spans="1:17" x14ac:dyDescent="0.25">
      <c r="A15" s="1"/>
      <c r="B15" s="22">
        <f>IF('Reaj 2016 - Região N, NE e CO'!B17="","",'Reaj 2016 - Região N, NE e CO'!B17)</f>
        <v>1112</v>
      </c>
      <c r="C15" s="9"/>
      <c r="D15" s="64" t="s">
        <v>14</v>
      </c>
      <c r="E15" s="1"/>
      <c r="F15" s="66">
        <f>'Reaj 2016 - Região N, NE e CO'!P17</f>
        <v>297.46192893401013</v>
      </c>
      <c r="G15" s="67"/>
      <c r="H15" s="66">
        <f>'Reaj 2016 - Região N, NE e CO'!R17</f>
        <v>4.4619289340101522</v>
      </c>
      <c r="I15" s="67"/>
      <c r="J15" s="66">
        <f>'Reaj 2016 - Região N, NE e CO'!T17</f>
        <v>293</v>
      </c>
      <c r="K15" s="68"/>
      <c r="L15" s="66">
        <f>'Reaj 2016 - Região N, NE e CO'!V17</f>
        <v>1784.7715736040609</v>
      </c>
      <c r="M15" s="67"/>
      <c r="N15" s="66">
        <f>'Reaj 2016 - Região N, NE e CO'!X17</f>
        <v>1758</v>
      </c>
      <c r="O15" s="1"/>
      <c r="Q15" s="30"/>
    </row>
    <row r="16" spans="1:17" x14ac:dyDescent="0.25">
      <c r="A16" s="1"/>
      <c r="B16" s="22">
        <f>IF('Reaj 2016 - Região N, NE e CO'!B19="","",'Reaj 2016 - Região N, NE e CO'!B19)</f>
        <v>1117</v>
      </c>
      <c r="C16" s="9"/>
      <c r="D16" s="64" t="s">
        <v>91</v>
      </c>
      <c r="E16" s="1"/>
      <c r="F16" s="66">
        <f>'Reaj 2016 - Região N, NE e CO'!P19</f>
        <v>264.97461928934013</v>
      </c>
      <c r="G16" s="67"/>
      <c r="H16" s="66">
        <f>'Reaj 2016 - Região N, NE e CO'!R19</f>
        <v>3.9746192893401018</v>
      </c>
      <c r="I16" s="67"/>
      <c r="J16" s="66">
        <f>'Reaj 2016 - Região N, NE e CO'!T19</f>
        <v>261</v>
      </c>
      <c r="K16" s="68"/>
      <c r="L16" s="66">
        <f>'Reaj 2016 - Região N, NE e CO'!V19</f>
        <v>1589.8477157360408</v>
      </c>
      <c r="M16" s="67"/>
      <c r="N16" s="66">
        <f>'Reaj 2016 - Região N, NE e CO'!X19</f>
        <v>1566</v>
      </c>
      <c r="O16" s="1"/>
      <c r="Q16" s="30"/>
    </row>
    <row r="17" spans="1:17" x14ac:dyDescent="0.25">
      <c r="A17" s="1"/>
      <c r="B17" s="22">
        <f>IF('Reaj 2016 - Região N, NE e CO'!B20="","",'Reaj 2016 - Região N, NE e CO'!B20)</f>
        <v>1129</v>
      </c>
      <c r="C17" s="9"/>
      <c r="D17" s="64" t="s">
        <v>114</v>
      </c>
      <c r="E17" s="1"/>
      <c r="F17" s="66">
        <f>'Reaj 2016 - Região N, NE e CO'!P20</f>
        <v>264.97461928934013</v>
      </c>
      <c r="G17" s="67"/>
      <c r="H17" s="66">
        <f>'Reaj 2016 - Região N, NE e CO'!R20</f>
        <v>3.9746192893401018</v>
      </c>
      <c r="I17" s="67"/>
      <c r="J17" s="66">
        <f>'Reaj 2016 - Região N, NE e CO'!T20</f>
        <v>261</v>
      </c>
      <c r="K17" s="68"/>
      <c r="L17" s="66">
        <f>'Reaj 2016 - Região N, NE e CO'!V20</f>
        <v>1589.8477157360408</v>
      </c>
      <c r="M17" s="67"/>
      <c r="N17" s="66">
        <f>'Reaj 2016 - Região N, NE e CO'!X20</f>
        <v>1566</v>
      </c>
      <c r="O17" s="1"/>
      <c r="Q17" s="30"/>
    </row>
    <row r="18" spans="1:17" x14ac:dyDescent="0.25">
      <c r="A18" s="1"/>
      <c r="B18" s="22">
        <f>IF('Reaj 2016 - Região N, NE e CO'!B22="","",'Reaj 2016 - Região N, NE e CO'!B22)</f>
        <v>1120</v>
      </c>
      <c r="C18" s="9"/>
      <c r="D18" s="64" t="s">
        <v>92</v>
      </c>
      <c r="E18" s="1"/>
      <c r="F18" s="66">
        <f>'Reaj 2016 - Região N, NE e CO'!P22</f>
        <v>264.97461928934013</v>
      </c>
      <c r="G18" s="67"/>
      <c r="H18" s="66">
        <f>'Reaj 2016 - Região N, NE e CO'!R22</f>
        <v>3.9746192893401018</v>
      </c>
      <c r="I18" s="67"/>
      <c r="J18" s="66">
        <f>'Reaj 2016 - Região N, NE e CO'!T22</f>
        <v>261</v>
      </c>
      <c r="K18" s="68"/>
      <c r="L18" s="66">
        <f>'Reaj 2016 - Região N, NE e CO'!V22</f>
        <v>1589.8477157360408</v>
      </c>
      <c r="M18" s="67"/>
      <c r="N18" s="66">
        <f>'Reaj 2016 - Região N, NE e CO'!X22</f>
        <v>1566</v>
      </c>
      <c r="O18" s="1"/>
      <c r="Q18" s="30"/>
    </row>
    <row r="19" spans="1:17" x14ac:dyDescent="0.25">
      <c r="A19" s="1"/>
      <c r="B19" s="22">
        <v>1113</v>
      </c>
      <c r="C19" s="9"/>
      <c r="D19" s="64" t="s">
        <v>97</v>
      </c>
      <c r="E19" s="1"/>
      <c r="F19" s="66">
        <f>'Reaj 2016 - Região N, NE e CO'!P23</f>
        <v>264.97461928934013</v>
      </c>
      <c r="G19" s="67"/>
      <c r="H19" s="66">
        <f>'Reaj 2016 - Região N, NE e CO'!R23</f>
        <v>3.9746192893401018</v>
      </c>
      <c r="I19" s="67"/>
      <c r="J19" s="66">
        <f>'Reaj 2016 - Região N, NE e CO'!T23</f>
        <v>261</v>
      </c>
      <c r="K19" s="68"/>
      <c r="L19" s="66">
        <f>'Reaj 2016 - Região N, NE e CO'!V23</f>
        <v>1589.8477157360408</v>
      </c>
      <c r="M19" s="67"/>
      <c r="N19" s="66">
        <f>'Reaj 2016 - Região N, NE e CO'!X23</f>
        <v>1566</v>
      </c>
      <c r="O19" s="1"/>
      <c r="Q19" s="30"/>
    </row>
    <row r="20" spans="1:17" x14ac:dyDescent="0.25">
      <c r="A20" s="1"/>
      <c r="B20" s="22">
        <f>IF('Reaj 2016 - Região N, NE e CO'!B24="","",'Reaj 2016 - Região N, NE e CO'!B24)</f>
        <v>1105</v>
      </c>
      <c r="C20" s="9"/>
      <c r="D20" s="64" t="s">
        <v>15</v>
      </c>
      <c r="E20" s="1"/>
      <c r="F20" s="66">
        <f>'Reaj 2016 - Região N, NE e CO'!P24</f>
        <v>297.46192893401013</v>
      </c>
      <c r="G20" s="67"/>
      <c r="H20" s="66">
        <f>'Reaj 2016 - Região N, NE e CO'!R24</f>
        <v>4.4619289340101522</v>
      </c>
      <c r="I20" s="67"/>
      <c r="J20" s="66">
        <f>'Reaj 2016 - Região N, NE e CO'!T24</f>
        <v>293</v>
      </c>
      <c r="K20" s="68"/>
      <c r="L20" s="66">
        <f>'Reaj 2016 - Região N, NE e CO'!V24</f>
        <v>1784.7715736040609</v>
      </c>
      <c r="M20" s="67"/>
      <c r="N20" s="66">
        <f>'Reaj 2016 - Região N, NE e CO'!X24</f>
        <v>1758</v>
      </c>
      <c r="O20" s="1"/>
      <c r="Q20" s="30"/>
    </row>
    <row r="21" spans="1:17" x14ac:dyDescent="0.25">
      <c r="A21" s="1"/>
      <c r="B21" s="22">
        <f>IF('Reaj 2016 - Região N, NE e CO'!B26="","",'Reaj 2016 - Região N, NE e CO'!B26)</f>
        <v>1128</v>
      </c>
      <c r="C21" s="9"/>
      <c r="D21" s="64" t="s">
        <v>93</v>
      </c>
      <c r="E21" s="1"/>
      <c r="F21" s="66">
        <f>'Reaj 2016 - Região N, NE e CO'!P26</f>
        <v>264.97461928934013</v>
      </c>
      <c r="G21" s="67"/>
      <c r="H21" s="66">
        <f>'Reaj 2016 - Região N, NE e CO'!R26</f>
        <v>3.9746192893401018</v>
      </c>
      <c r="I21" s="67"/>
      <c r="J21" s="66">
        <f>'Reaj 2016 - Região N, NE e CO'!T26</f>
        <v>261</v>
      </c>
      <c r="K21" s="68"/>
      <c r="L21" s="66">
        <f>'Reaj 2016 - Região N, NE e CO'!V26</f>
        <v>1589.8477157360408</v>
      </c>
      <c r="M21" s="67"/>
      <c r="N21" s="66">
        <f>'Reaj 2016 - Região N, NE e CO'!X26</f>
        <v>1566</v>
      </c>
      <c r="O21" s="1"/>
      <c r="Q21" s="30"/>
    </row>
    <row r="22" spans="1:17" x14ac:dyDescent="0.25">
      <c r="A22" s="1"/>
      <c r="B22" s="22">
        <f>IF('Reaj 2016 - Região N, NE e CO'!B27="","",'Reaj 2016 - Região N, NE e CO'!B27)</f>
        <v>1125</v>
      </c>
      <c r="C22" s="9"/>
      <c r="D22" s="64" t="s">
        <v>17</v>
      </c>
      <c r="E22" s="1"/>
      <c r="F22" s="66">
        <f>'Reaj 2016 - Região N, NE e CO'!P27</f>
        <v>297.46192893401013</v>
      </c>
      <c r="G22" s="67"/>
      <c r="H22" s="66">
        <f>'Reaj 2016 - Região N, NE e CO'!R27</f>
        <v>4.4619289340101522</v>
      </c>
      <c r="I22" s="67"/>
      <c r="J22" s="66">
        <f>'Reaj 2016 - Região N, NE e CO'!T27</f>
        <v>293</v>
      </c>
      <c r="K22" s="68"/>
      <c r="L22" s="66">
        <f>'Reaj 2016 - Região N, NE e CO'!V27</f>
        <v>1784.7715736040609</v>
      </c>
      <c r="M22" s="67"/>
      <c r="N22" s="66">
        <f>'Reaj 2016 - Região N, NE e CO'!X27</f>
        <v>1758</v>
      </c>
      <c r="O22" s="1"/>
      <c r="Q22" s="30"/>
    </row>
    <row r="23" spans="1:17" x14ac:dyDescent="0.25">
      <c r="A23" s="1"/>
      <c r="B23" s="22">
        <f>IF('Reaj 2016 - Região N, NE e CO'!B29="","",'Reaj 2016 - Região N, NE e CO'!B29)</f>
        <v>1114</v>
      </c>
      <c r="C23" s="9"/>
      <c r="D23" s="64" t="s">
        <v>19</v>
      </c>
      <c r="E23" s="1"/>
      <c r="F23" s="66">
        <f>'Reaj 2016 - Região N, NE e CO'!P29</f>
        <v>297.46192893401013</v>
      </c>
      <c r="G23" s="67"/>
      <c r="H23" s="66">
        <f>'Reaj 2016 - Região N, NE e CO'!R29</f>
        <v>4.4619289340101522</v>
      </c>
      <c r="I23" s="67"/>
      <c r="J23" s="66">
        <f>'Reaj 2016 - Região N, NE e CO'!T29</f>
        <v>293</v>
      </c>
      <c r="K23" s="68"/>
      <c r="L23" s="66">
        <f>'Reaj 2016 - Região N, NE e CO'!V29</f>
        <v>1784.7715736040609</v>
      </c>
      <c r="M23" s="67"/>
      <c r="N23" s="66">
        <f>'Reaj 2016 - Região N, NE e CO'!X29</f>
        <v>1758</v>
      </c>
      <c r="O23" s="1"/>
      <c r="Q23" s="30"/>
    </row>
    <row r="24" spans="1:17" x14ac:dyDescent="0.25">
      <c r="A24" s="1"/>
      <c r="B24" s="22">
        <f>IF('Reaj 2016 - Região N, NE e CO'!B30="","",'Reaj 2016 - Região N, NE e CO'!B30)</f>
        <v>1132</v>
      </c>
      <c r="C24" s="9"/>
      <c r="D24" s="64" t="s">
        <v>94</v>
      </c>
      <c r="E24" s="1"/>
      <c r="F24" s="66">
        <f>'Reaj 2016 - Região N, NE e CO'!P30</f>
        <v>264.97461928934013</v>
      </c>
      <c r="G24" s="67"/>
      <c r="H24" s="66">
        <f>'Reaj 2016 - Região N, NE e CO'!R30</f>
        <v>3.9746192893401018</v>
      </c>
      <c r="I24" s="67"/>
      <c r="J24" s="66">
        <f>'Reaj 2016 - Região N, NE e CO'!T30</f>
        <v>261</v>
      </c>
      <c r="K24" s="68"/>
      <c r="L24" s="66">
        <f>'Reaj 2016 - Região N, NE e CO'!V30</f>
        <v>1589.8477157360408</v>
      </c>
      <c r="M24" s="67"/>
      <c r="N24" s="66">
        <f>'Reaj 2016 - Região N, NE e CO'!X30</f>
        <v>1566</v>
      </c>
      <c r="O24" s="1"/>
      <c r="Q24" s="30"/>
    </row>
    <row r="25" spans="1:17" x14ac:dyDescent="0.25">
      <c r="A25" s="1"/>
      <c r="B25" s="22">
        <f>IF('Reaj 2016 - Região N, NE e CO'!B31="","",'Reaj 2016 - Região N, NE e CO'!B31)</f>
        <v>1115</v>
      </c>
      <c r="C25" s="9"/>
      <c r="D25" s="64" t="s">
        <v>20</v>
      </c>
      <c r="E25" s="1"/>
      <c r="F25" s="66">
        <f>'Reaj 2016 - Região N, NE e CO'!P31</f>
        <v>297.46192893401013</v>
      </c>
      <c r="G25" s="67"/>
      <c r="H25" s="66">
        <f>'Reaj 2016 - Região N, NE e CO'!R31</f>
        <v>4.4619289340101522</v>
      </c>
      <c r="I25" s="67"/>
      <c r="J25" s="66">
        <f>'Reaj 2016 - Região N, NE e CO'!T31</f>
        <v>293</v>
      </c>
      <c r="K25" s="68"/>
      <c r="L25" s="66">
        <f>'Reaj 2016 - Região N, NE e CO'!V31</f>
        <v>1784.7715736040609</v>
      </c>
      <c r="M25" s="67"/>
      <c r="N25" s="66">
        <f>'Reaj 2016 - Região N, NE e CO'!X31</f>
        <v>1758</v>
      </c>
      <c r="O25" s="1"/>
      <c r="Q25" s="30"/>
    </row>
    <row r="26" spans="1:17" x14ac:dyDescent="0.25">
      <c r="A26" s="1"/>
      <c r="B26" s="22">
        <f>IF('Reaj 2016 - Região N, NE e CO'!B32="","",'Reaj 2016 - Região N, NE e CO'!B32)</f>
        <v>1126</v>
      </c>
      <c r="C26" s="9"/>
      <c r="D26" s="64" t="s">
        <v>44</v>
      </c>
      <c r="E26" s="1"/>
      <c r="F26" s="66">
        <f>'Reaj 2016 - Região N, NE e CO'!P32</f>
        <v>297.46192893401013</v>
      </c>
      <c r="G26" s="67"/>
      <c r="H26" s="66">
        <f>'Reaj 2016 - Região N, NE e CO'!R32</f>
        <v>4.4619289340101522</v>
      </c>
      <c r="I26" s="67"/>
      <c r="J26" s="66">
        <f>'Reaj 2016 - Região N, NE e CO'!T32</f>
        <v>293</v>
      </c>
      <c r="K26" s="68"/>
      <c r="L26" s="66">
        <f>'Reaj 2016 - Região N, NE e CO'!V32</f>
        <v>1784.7715736040609</v>
      </c>
      <c r="M26" s="67"/>
      <c r="N26" s="66">
        <f>'Reaj 2016 - Região N, NE e CO'!X32</f>
        <v>1758</v>
      </c>
      <c r="O26" s="1"/>
      <c r="Q26" s="30"/>
    </row>
    <row r="27" spans="1:17" x14ac:dyDescent="0.25">
      <c r="A27" s="1"/>
      <c r="B27" s="22">
        <f>IF('Reaj 2016 - Região N, NE e CO'!B33="","",'Reaj 2016 - Região N, NE e CO'!B33)</f>
        <v>1122</v>
      </c>
      <c r="C27" s="9"/>
      <c r="D27" s="64" t="s">
        <v>21</v>
      </c>
      <c r="E27" s="1"/>
      <c r="F27" s="66">
        <f>'Reaj 2016 - Região N, NE e CO'!P33</f>
        <v>310.65989847715736</v>
      </c>
      <c r="G27" s="67"/>
      <c r="H27" s="66">
        <f>'Reaj 2016 - Região N, NE e CO'!R33</f>
        <v>4.6598984771573599</v>
      </c>
      <c r="I27" s="67"/>
      <c r="J27" s="66">
        <f>'Reaj 2016 - Região N, NE e CO'!T33</f>
        <v>306</v>
      </c>
      <c r="K27" s="68"/>
      <c r="L27" s="66">
        <f>'Reaj 2016 - Região N, NE e CO'!V33</f>
        <v>1863.959390862944</v>
      </c>
      <c r="M27" s="67"/>
      <c r="N27" s="66">
        <f>'Reaj 2016 - Região N, NE e CO'!X33</f>
        <v>1836</v>
      </c>
      <c r="O27" s="1"/>
      <c r="Q27" s="30"/>
    </row>
    <row r="28" spans="1:17" x14ac:dyDescent="0.25">
      <c r="A28" s="1"/>
      <c r="B28" s="22">
        <f>IF('Reaj 2016 - Região N, NE e CO'!B35="","",'Reaj 2016 - Região N, NE e CO'!B35)</f>
        <v>2009</v>
      </c>
      <c r="C28" s="9"/>
      <c r="D28" s="64" t="s">
        <v>78</v>
      </c>
      <c r="E28" s="1"/>
      <c r="F28" s="66">
        <f>'Reaj 2016 - Região N, NE e CO'!P35</f>
        <v>293.40101522842639</v>
      </c>
      <c r="G28" s="67"/>
      <c r="H28" s="66">
        <f>'Reaj 2016 - Região N, NE e CO'!R35</f>
        <v>4.4010152284263953</v>
      </c>
      <c r="I28" s="67"/>
      <c r="J28" s="66">
        <f>'Reaj 2016 - Região N, NE e CO'!T35</f>
        <v>289</v>
      </c>
      <c r="K28" s="68"/>
      <c r="L28" s="66">
        <f>'Reaj 2016 - Região N, NE e CO'!V35</f>
        <v>1760.4060913705584</v>
      </c>
      <c r="M28" s="67"/>
      <c r="N28" s="66">
        <f>'Reaj 2016 - Região N, NE e CO'!X35</f>
        <v>1734</v>
      </c>
      <c r="O28" s="1"/>
      <c r="Q28" s="30"/>
    </row>
    <row r="29" spans="1:17" x14ac:dyDescent="0.25">
      <c r="A29" s="1"/>
      <c r="B29" s="22">
        <f>IF('Reaj 2016 - Região N, NE e CO'!B36="","",'Reaj 2016 - Região N, NE e CO'!B36)</f>
        <v>1101</v>
      </c>
      <c r="C29" s="9"/>
      <c r="D29" s="64" t="s">
        <v>104</v>
      </c>
      <c r="E29" s="1"/>
      <c r="F29" s="66">
        <f>'Reaj 2016 - Região N, NE e CO'!P36</f>
        <v>310.65989847715736</v>
      </c>
      <c r="G29" s="67"/>
      <c r="H29" s="66">
        <f>'Reaj 2016 - Região N, NE e CO'!R36</f>
        <v>4.6598984771573599</v>
      </c>
      <c r="I29" s="67"/>
      <c r="J29" s="66">
        <f>'Reaj 2016 - Região N, NE e CO'!T36</f>
        <v>306</v>
      </c>
      <c r="K29" s="68"/>
      <c r="L29" s="66">
        <f>'Reaj 2016 - Região N, NE e CO'!V36</f>
        <v>1863.959390862944</v>
      </c>
      <c r="M29" s="67"/>
      <c r="N29" s="66">
        <f>'Reaj 2016 - Região N, NE e CO'!X36</f>
        <v>1836</v>
      </c>
      <c r="O29" s="1"/>
      <c r="Q29" s="30"/>
    </row>
    <row r="30" spans="1:17" x14ac:dyDescent="0.25">
      <c r="A30" s="1"/>
      <c r="B30" s="22">
        <f>IF('Reaj 2016 - Região N, NE e CO'!B37="","",'Reaj 2016 - Região N, NE e CO'!B37)</f>
        <v>2010</v>
      </c>
      <c r="C30" s="9"/>
      <c r="D30" s="64" t="s">
        <v>79</v>
      </c>
      <c r="E30" s="1"/>
      <c r="F30" s="66">
        <f>'Reaj 2016 - Região N, NE e CO'!P37</f>
        <v>293.40101522842639</v>
      </c>
      <c r="G30" s="67"/>
      <c r="H30" s="66">
        <f>'Reaj 2016 - Região N, NE e CO'!R37</f>
        <v>4.4010152284263953</v>
      </c>
      <c r="I30" s="67"/>
      <c r="J30" s="66">
        <f>'Reaj 2016 - Região N, NE e CO'!T37</f>
        <v>289</v>
      </c>
      <c r="K30" s="68"/>
      <c r="L30" s="66">
        <f>'Reaj 2016 - Região N, NE e CO'!V37</f>
        <v>1760.4060913705584</v>
      </c>
      <c r="M30" s="67"/>
      <c r="N30" s="66">
        <f>'Reaj 2016 - Região N, NE e CO'!X37</f>
        <v>1734</v>
      </c>
      <c r="O30" s="1"/>
      <c r="Q30" s="30"/>
    </row>
    <row r="31" spans="1:17" x14ac:dyDescent="0.25">
      <c r="A31" s="1"/>
      <c r="B31" s="22">
        <f>IF('Reaj 2016 - Região N, NE e CO'!B38="","",'Reaj 2016 - Região N, NE e CO'!B38)</f>
        <v>1106</v>
      </c>
      <c r="C31" s="9"/>
      <c r="D31" s="64" t="s">
        <v>24</v>
      </c>
      <c r="E31" s="1"/>
      <c r="F31" s="66">
        <f>'Reaj 2016 - Região N, NE e CO'!P38</f>
        <v>297.46192893401013</v>
      </c>
      <c r="G31" s="67"/>
      <c r="H31" s="66">
        <f>'Reaj 2016 - Região N, NE e CO'!R38</f>
        <v>4.4619289340101522</v>
      </c>
      <c r="I31" s="67"/>
      <c r="J31" s="66">
        <f>'Reaj 2016 - Região N, NE e CO'!T38</f>
        <v>293</v>
      </c>
      <c r="K31" s="68"/>
      <c r="L31" s="66">
        <f>'Reaj 2016 - Região N, NE e CO'!V38</f>
        <v>1784.7715736040609</v>
      </c>
      <c r="M31" s="67"/>
      <c r="N31" s="66">
        <f>'Reaj 2016 - Região N, NE e CO'!X38</f>
        <v>1758</v>
      </c>
      <c r="O31" s="1"/>
      <c r="Q31" s="30"/>
    </row>
    <row r="32" spans="1:17" x14ac:dyDescent="0.25">
      <c r="A32" s="1"/>
      <c r="B32" s="22">
        <v>1131</v>
      </c>
      <c r="C32" s="9"/>
      <c r="D32" s="64" t="s">
        <v>25</v>
      </c>
      <c r="E32" s="1"/>
      <c r="F32" s="66">
        <f>'Reaj 2016 - Região N, NE e CO'!P39</f>
        <v>297.46192893401013</v>
      </c>
      <c r="G32" s="67"/>
      <c r="H32" s="66">
        <f>'Reaj 2016 - Região N, NE e CO'!R39</f>
        <v>4.4619289340101522</v>
      </c>
      <c r="I32" s="67"/>
      <c r="J32" s="66">
        <f>'Reaj 2016 - Região N, NE e CO'!T39</f>
        <v>293</v>
      </c>
      <c r="K32" s="68"/>
      <c r="L32" s="66">
        <f>'Reaj 2016 - Região N, NE e CO'!V39</f>
        <v>1784.7715736040609</v>
      </c>
      <c r="M32" s="67"/>
      <c r="N32" s="66">
        <f>'Reaj 2016 - Região N, NE e CO'!X39</f>
        <v>1758</v>
      </c>
      <c r="O32" s="1"/>
      <c r="Q32" s="30"/>
    </row>
    <row r="33" spans="1:17" x14ac:dyDescent="0.25">
      <c r="A33" s="1"/>
      <c r="B33" s="22">
        <v>1104</v>
      </c>
      <c r="C33" s="9"/>
      <c r="D33" s="64" t="s">
        <v>95</v>
      </c>
      <c r="E33" s="1"/>
      <c r="F33" s="66">
        <f>'Reaj 2016 - Região N, NE e CO'!P41</f>
        <v>241.62436548223351</v>
      </c>
      <c r="G33" s="67"/>
      <c r="H33" s="66">
        <f>'Reaj 2016 - Região N, NE e CO'!R41</f>
        <v>3.6243654822335025</v>
      </c>
      <c r="I33" s="67"/>
      <c r="J33" s="66">
        <f>'Reaj 2016 - Região N, NE e CO'!T41</f>
        <v>238</v>
      </c>
      <c r="K33" s="68"/>
      <c r="L33" s="66">
        <f>'Reaj 2016 - Região N, NE e CO'!V41</f>
        <v>1449.746192893401</v>
      </c>
      <c r="M33" s="67"/>
      <c r="N33" s="66">
        <f>'Reaj 2016 - Região N, NE e CO'!X41</f>
        <v>1428</v>
      </c>
      <c r="O33" s="1"/>
      <c r="Q33" s="30"/>
    </row>
    <row r="34" spans="1:17" x14ac:dyDescent="0.25">
      <c r="A34" s="1"/>
      <c r="B34" s="22">
        <f>IF('Reaj 2016 - Região N, NE e CO'!B42="","",'Reaj 2016 - Região N, NE e CO'!B42)</f>
        <v>1111</v>
      </c>
      <c r="C34" s="9"/>
      <c r="D34" s="64" t="s">
        <v>40</v>
      </c>
      <c r="E34" s="1"/>
      <c r="F34" s="66">
        <f>'Reaj 2016 - Região N, NE e CO'!P42</f>
        <v>310.65989847715736</v>
      </c>
      <c r="G34" s="67"/>
      <c r="H34" s="66">
        <f>'Reaj 2016 - Região N, NE e CO'!R42</f>
        <v>4.6598984771573599</v>
      </c>
      <c r="I34" s="67"/>
      <c r="J34" s="66">
        <f>'Reaj 2016 - Região N, NE e CO'!T42</f>
        <v>306</v>
      </c>
      <c r="K34" s="68"/>
      <c r="L34" s="66">
        <f>'Reaj 2016 - Região N, NE e CO'!V42</f>
        <v>1863.959390862944</v>
      </c>
      <c r="M34" s="67"/>
      <c r="N34" s="66">
        <f>'Reaj 2016 - Região N, NE e CO'!X42</f>
        <v>1836</v>
      </c>
      <c r="O34" s="1"/>
      <c r="Q34" s="30"/>
    </row>
    <row r="35" spans="1:17" x14ac:dyDescent="0.25">
      <c r="A35" s="1"/>
      <c r="B35" s="22">
        <f>IF('Reaj 2016 - Região N, NE e CO'!B43="","",'Reaj 2016 - Região N, NE e CO'!B43)</f>
        <v>2006</v>
      </c>
      <c r="C35" s="9"/>
      <c r="D35" s="64" t="s">
        <v>80</v>
      </c>
      <c r="E35" s="1"/>
      <c r="F35" s="66">
        <f>'Reaj 2016 - Região N, NE e CO'!P43</f>
        <v>293.40101522842639</v>
      </c>
      <c r="G35" s="67"/>
      <c r="H35" s="66">
        <f>'Reaj 2016 - Região N, NE e CO'!R43</f>
        <v>4.4010152284263953</v>
      </c>
      <c r="I35" s="67"/>
      <c r="J35" s="66">
        <f>'Reaj 2016 - Região N, NE e CO'!T43</f>
        <v>289</v>
      </c>
      <c r="K35" s="68"/>
      <c r="L35" s="66">
        <f>'Reaj 2016 - Região N, NE e CO'!V43</f>
        <v>1760.4060913705584</v>
      </c>
      <c r="M35" s="67"/>
      <c r="N35" s="66">
        <f>'Reaj 2016 - Região N, NE e CO'!X43</f>
        <v>1734</v>
      </c>
      <c r="O35" s="1"/>
      <c r="Q35" s="30"/>
    </row>
    <row r="36" spans="1:17" x14ac:dyDescent="0.25">
      <c r="A36" s="1"/>
      <c r="B36" s="22">
        <f>IF('Reaj 2016 - Região N, NE e CO'!B44="","",'Reaj 2016 - Região N, NE e CO'!B44)</f>
        <v>1102</v>
      </c>
      <c r="C36" s="9"/>
      <c r="D36" s="64" t="s">
        <v>26</v>
      </c>
      <c r="E36" s="1"/>
      <c r="F36" s="66">
        <f>'Reaj 2016 - Região N, NE e CO'!P44</f>
        <v>310.65989847715736</v>
      </c>
      <c r="G36" s="67"/>
      <c r="H36" s="66">
        <f>'Reaj 2016 - Região N, NE e CO'!R44</f>
        <v>4.6598984771573599</v>
      </c>
      <c r="I36" s="67"/>
      <c r="J36" s="66">
        <f>'Reaj 2016 - Região N, NE e CO'!T44</f>
        <v>306</v>
      </c>
      <c r="K36" s="68"/>
      <c r="L36" s="66">
        <f>'Reaj 2016 - Região N, NE e CO'!V44</f>
        <v>1863.959390862944</v>
      </c>
      <c r="M36" s="67"/>
      <c r="N36" s="66">
        <f>'Reaj 2016 - Região N, NE e CO'!X44</f>
        <v>1836</v>
      </c>
      <c r="O36" s="1"/>
      <c r="Q36" s="30"/>
    </row>
    <row r="37" spans="1:17" x14ac:dyDescent="0.25">
      <c r="A37" s="1"/>
      <c r="B37" s="22">
        <f>IF('Reaj 2016 - Região N, NE e CO'!B45="","",'Reaj 2016 - Região N, NE e CO'!B45)</f>
        <v>2005</v>
      </c>
      <c r="C37" s="9"/>
      <c r="D37" s="64" t="s">
        <v>81</v>
      </c>
      <c r="E37" s="1"/>
      <c r="F37" s="66">
        <f>'Reaj 2016 - Região N, NE e CO'!P45</f>
        <v>293.40101522842639</v>
      </c>
      <c r="G37" s="67"/>
      <c r="H37" s="66">
        <f>'Reaj 2016 - Região N, NE e CO'!R45</f>
        <v>4.4010152284263953</v>
      </c>
      <c r="I37" s="67"/>
      <c r="J37" s="66">
        <f>'Reaj 2016 - Região N, NE e CO'!T45</f>
        <v>289</v>
      </c>
      <c r="K37" s="68"/>
      <c r="L37" s="66">
        <f>'Reaj 2016 - Região N, NE e CO'!V45</f>
        <v>1760.4060913705584</v>
      </c>
      <c r="M37" s="67"/>
      <c r="N37" s="66">
        <f>'Reaj 2016 - Região N, NE e CO'!X45</f>
        <v>1734</v>
      </c>
      <c r="O37" s="1"/>
      <c r="Q37" s="30"/>
    </row>
    <row r="38" spans="1:17" x14ac:dyDescent="0.25">
      <c r="A38" s="1"/>
      <c r="B38" s="22">
        <f>IF('Reaj 2016 - Região N, NE e CO'!B46="","",'Reaj 2016 - Região N, NE e CO'!B46)</f>
        <v>1108</v>
      </c>
      <c r="C38" s="9"/>
      <c r="D38" s="64" t="s">
        <v>112</v>
      </c>
      <c r="E38" s="1"/>
      <c r="F38" s="66">
        <f>'Reaj 2016 - Região N, NE e CO'!P46</f>
        <v>297.46192893401013</v>
      </c>
      <c r="G38" s="67"/>
      <c r="H38" s="66">
        <f>'Reaj 2016 - Região N, NE e CO'!R46</f>
        <v>4.4619289340101522</v>
      </c>
      <c r="I38" s="67"/>
      <c r="J38" s="66">
        <f>'Reaj 2016 - Região N, NE e CO'!T46</f>
        <v>293</v>
      </c>
      <c r="K38" s="68"/>
      <c r="L38" s="66">
        <f>'Reaj 2016 - Região N, NE e CO'!V46</f>
        <v>1784.7715736040609</v>
      </c>
      <c r="M38" s="67"/>
      <c r="N38" s="66">
        <f>'Reaj 2016 - Região N, NE e CO'!X46</f>
        <v>1758</v>
      </c>
      <c r="O38" s="1"/>
      <c r="Q38" s="30"/>
    </row>
    <row r="39" spans="1:17" x14ac:dyDescent="0.25">
      <c r="A39" s="1"/>
      <c r="B39" s="22">
        <f>IF('Reaj 2016 - Região N, NE e CO'!B48="","",'Reaj 2016 - Região N, NE e CO'!B48)</f>
        <v>1127</v>
      </c>
      <c r="C39" s="9"/>
      <c r="D39" s="64" t="s">
        <v>103</v>
      </c>
      <c r="E39" s="1"/>
      <c r="F39" s="66">
        <f>'Reaj 2016 - Região N, NE e CO'!P48</f>
        <v>264.97461928934013</v>
      </c>
      <c r="G39" s="67"/>
      <c r="H39" s="66">
        <f>'Reaj 2016 - Região N, NE e CO'!R48</f>
        <v>3.9746192893401018</v>
      </c>
      <c r="I39" s="67"/>
      <c r="J39" s="66">
        <f>'Reaj 2016 - Região N, NE e CO'!T48</f>
        <v>261</v>
      </c>
      <c r="K39" s="68"/>
      <c r="L39" s="66">
        <f>'Reaj 2016 - Região N, NE e CO'!V48</f>
        <v>1589.8477157360408</v>
      </c>
      <c r="M39" s="67"/>
      <c r="N39" s="66">
        <f>'Reaj 2016 - Região N, NE e CO'!X48</f>
        <v>1566</v>
      </c>
      <c r="O39" s="1"/>
      <c r="Q39" s="30"/>
    </row>
    <row r="40" spans="1:17" x14ac:dyDescent="0.25">
      <c r="A40" s="1"/>
      <c r="B40" s="22">
        <f>IF('Reaj 2016 - Região N, NE e CO'!B49="","",'Reaj 2016 - Região N, NE e CO'!B49)</f>
        <v>1123</v>
      </c>
      <c r="C40" s="9"/>
      <c r="D40" s="64" t="s">
        <v>28</v>
      </c>
      <c r="E40" s="1"/>
      <c r="F40" s="66">
        <f>'Reaj 2016 - Região N, NE e CO'!P49</f>
        <v>344.16243654822335</v>
      </c>
      <c r="G40" s="67"/>
      <c r="H40" s="66">
        <f>'Reaj 2016 - Região N, NE e CO'!R49</f>
        <v>5.1624365482233499</v>
      </c>
      <c r="I40" s="67"/>
      <c r="J40" s="66">
        <f>'Reaj 2016 - Região N, NE e CO'!T49</f>
        <v>339</v>
      </c>
      <c r="K40" s="68"/>
      <c r="L40" s="66">
        <f>'Reaj 2016 - Região N, NE e CO'!V49</f>
        <v>2064.9746192893399</v>
      </c>
      <c r="M40" s="67"/>
      <c r="N40" s="66">
        <f>'Reaj 2016 - Região N, NE e CO'!X49</f>
        <v>2034</v>
      </c>
      <c r="O40" s="1"/>
      <c r="Q40" s="30"/>
    </row>
    <row r="41" spans="1:17" x14ac:dyDescent="0.25">
      <c r="A41" s="1"/>
      <c r="B41" s="22">
        <f>IF('Reaj 2016 - Região N, NE e CO'!B50="","",'Reaj 2016 - Região N, NE e CO'!B50)</f>
        <v>1103</v>
      </c>
      <c r="C41" s="9"/>
      <c r="D41" s="64" t="s">
        <v>29</v>
      </c>
      <c r="E41" s="1"/>
      <c r="F41" s="66">
        <f>'Reaj 2016 - Região N, NE e CO'!P50</f>
        <v>344.16243654822335</v>
      </c>
      <c r="G41" s="67"/>
      <c r="H41" s="66">
        <f>'Reaj 2016 - Região N, NE e CO'!R50</f>
        <v>5.1624365482233499</v>
      </c>
      <c r="I41" s="67"/>
      <c r="J41" s="66">
        <f>'Reaj 2016 - Região N, NE e CO'!T50</f>
        <v>339</v>
      </c>
      <c r="K41" s="68"/>
      <c r="L41" s="66">
        <f>'Reaj 2016 - Região N, NE e CO'!V50</f>
        <v>2064.9746192893399</v>
      </c>
      <c r="M41" s="67"/>
      <c r="N41" s="66">
        <f>'Reaj 2016 - Região N, NE e CO'!X50</f>
        <v>2034</v>
      </c>
      <c r="O41" s="1"/>
      <c r="Q41" s="30"/>
    </row>
    <row r="42" spans="1:17" x14ac:dyDescent="0.25">
      <c r="A42" s="1"/>
      <c r="B42" s="22">
        <f>IF('Reaj 2016 - Região N, NE e CO'!B51="","",'Reaj 2016 - Região N, NE e CO'!B51)</f>
        <v>1163</v>
      </c>
      <c r="C42" s="9"/>
      <c r="D42" s="64" t="s">
        <v>30</v>
      </c>
      <c r="E42" s="1"/>
      <c r="F42" s="66">
        <f>'Reaj 2016 - Região N, NE e CO'!P51</f>
        <v>294.41624365482232</v>
      </c>
      <c r="G42" s="67"/>
      <c r="H42" s="66">
        <f>'Reaj 2016 - Região N, NE e CO'!R51</f>
        <v>4.4162436548223347</v>
      </c>
      <c r="I42" s="67"/>
      <c r="J42" s="66">
        <f>'Reaj 2016 - Região N, NE e CO'!T51</f>
        <v>290</v>
      </c>
      <c r="K42" s="68"/>
      <c r="L42" s="66">
        <f>'Reaj 2016 - Região N, NE e CO'!V51</f>
        <v>1766.4974619289339</v>
      </c>
      <c r="M42" s="67"/>
      <c r="N42" s="66">
        <f>'Reaj 2016 - Região N, NE e CO'!X51</f>
        <v>1740</v>
      </c>
      <c r="O42" s="1"/>
      <c r="Q42" s="30"/>
    </row>
    <row r="43" spans="1:17" ht="4.9000000000000004" customHeight="1" x14ac:dyDescent="0.25">
      <c r="A43" s="9"/>
      <c r="B43" s="31"/>
      <c r="C43" s="9"/>
      <c r="D43" s="28"/>
      <c r="E43" s="28"/>
      <c r="F43" s="28"/>
      <c r="G43" s="9"/>
      <c r="H43" s="9"/>
      <c r="I43" s="9"/>
      <c r="J43" s="32"/>
      <c r="K43" s="28"/>
      <c r="L43" s="9"/>
      <c r="M43" s="9"/>
      <c r="N43" s="28"/>
      <c r="O43" s="9"/>
      <c r="Q43" s="30"/>
    </row>
    <row r="44" spans="1:17" x14ac:dyDescent="0.25">
      <c r="A44" s="33"/>
      <c r="B44" s="346" t="s">
        <v>31</v>
      </c>
      <c r="C44" s="346"/>
      <c r="D44" s="346"/>
      <c r="E44" s="346"/>
      <c r="F44" s="346"/>
      <c r="G44" s="346"/>
      <c r="H44" s="346"/>
      <c r="I44" s="346"/>
      <c r="J44" s="346"/>
      <c r="K44" s="346"/>
      <c r="L44" s="346"/>
      <c r="M44" s="346"/>
      <c r="N44" s="346"/>
      <c r="O44" s="33"/>
    </row>
    <row r="45" spans="1:17" ht="21.75" customHeight="1" x14ac:dyDescent="0.25">
      <c r="A45" s="9"/>
      <c r="B45" s="31"/>
      <c r="C45" s="9"/>
      <c r="D45" s="28"/>
      <c r="E45" s="28"/>
      <c r="F45" s="28"/>
      <c r="G45" s="9"/>
      <c r="H45" s="9"/>
      <c r="I45" s="9"/>
      <c r="J45" s="32"/>
      <c r="K45" s="28"/>
      <c r="L45" s="9"/>
      <c r="M45" s="9"/>
      <c r="N45" s="34"/>
      <c r="O45" s="9"/>
    </row>
    <row r="46" spans="1:17" x14ac:dyDescent="0.25">
      <c r="A46" s="35"/>
      <c r="B46" s="347" t="s">
        <v>32</v>
      </c>
      <c r="C46" s="347"/>
      <c r="D46" s="347"/>
      <c r="E46" s="347"/>
      <c r="F46" s="347"/>
      <c r="G46" s="347"/>
      <c r="H46" s="347"/>
      <c r="I46" s="347"/>
      <c r="J46" s="347"/>
      <c r="K46" s="347"/>
      <c r="L46" s="347"/>
      <c r="M46" s="347"/>
      <c r="N46" s="347"/>
      <c r="O46" s="35"/>
    </row>
    <row r="47" spans="1:17" ht="15" customHeight="1" x14ac:dyDescent="0.25">
      <c r="A47" s="9"/>
      <c r="B47" s="349" t="s">
        <v>64</v>
      </c>
      <c r="C47" s="349"/>
      <c r="D47" s="349"/>
      <c r="E47" s="349"/>
      <c r="F47" s="349"/>
      <c r="G47" s="349"/>
      <c r="H47" s="349"/>
      <c r="I47" s="349"/>
      <c r="J47" s="349"/>
      <c r="K47" s="9"/>
      <c r="L47" s="9"/>
      <c r="M47" s="9"/>
      <c r="N47" s="38"/>
      <c r="O47" s="9"/>
    </row>
    <row r="48" spans="1:17" x14ac:dyDescent="0.25">
      <c r="A48" s="9"/>
      <c r="B48" s="36"/>
      <c r="C48" s="9"/>
      <c r="D48" s="9"/>
      <c r="E48" s="9"/>
      <c r="F48" s="9"/>
      <c r="G48" s="9"/>
      <c r="H48" s="9"/>
      <c r="I48" s="9"/>
      <c r="J48" s="37"/>
      <c r="K48" s="9"/>
      <c r="L48" s="9"/>
      <c r="M48" s="9"/>
      <c r="N48" s="38"/>
      <c r="O48" s="9"/>
    </row>
    <row r="49" spans="1:15" x14ac:dyDescent="0.25">
      <c r="A49" s="35"/>
      <c r="B49" s="348" t="s">
        <v>90</v>
      </c>
      <c r="C49" s="348"/>
      <c r="D49" s="348"/>
      <c r="E49" s="348"/>
      <c r="F49" s="348"/>
      <c r="G49" s="348"/>
      <c r="H49" s="348"/>
      <c r="I49" s="348"/>
      <c r="J49" s="348"/>
      <c r="K49" s="63"/>
      <c r="L49" s="63"/>
      <c r="M49" s="9"/>
      <c r="N49" s="63"/>
      <c r="O49" s="35"/>
    </row>
    <row r="50" spans="1:15" x14ac:dyDescent="0.25">
      <c r="A50" s="35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9"/>
      <c r="N50" s="63"/>
      <c r="O50" s="35"/>
    </row>
    <row r="51" spans="1:15" x14ac:dyDescent="0.25">
      <c r="A51" s="35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9"/>
      <c r="N51" s="63"/>
      <c r="O51" s="35"/>
    </row>
    <row r="52" spans="1:15" x14ac:dyDescent="0.25">
      <c r="A52" s="35"/>
      <c r="B52" s="35"/>
      <c r="C52" s="9"/>
      <c r="D52" s="35"/>
      <c r="E52" s="35"/>
      <c r="F52" s="35"/>
      <c r="G52" s="9"/>
      <c r="H52" s="35"/>
      <c r="I52" s="9"/>
      <c r="J52" s="35"/>
      <c r="K52" s="35"/>
      <c r="L52" s="35"/>
      <c r="M52" s="9"/>
      <c r="N52" s="35"/>
      <c r="O52" s="35"/>
    </row>
    <row r="53" spans="1:15" x14ac:dyDescent="0.25">
      <c r="A53" s="26"/>
      <c r="B53" s="344" t="s">
        <v>111</v>
      </c>
      <c r="C53" s="344"/>
      <c r="D53" s="344"/>
      <c r="E53" s="344"/>
      <c r="F53" s="344"/>
      <c r="G53" s="344"/>
      <c r="H53" s="344"/>
      <c r="I53" s="344"/>
      <c r="J53" s="344"/>
      <c r="K53" s="344"/>
      <c r="L53" s="344"/>
      <c r="M53" s="344"/>
      <c r="N53" s="344"/>
      <c r="O53" s="26"/>
    </row>
    <row r="54" spans="1:15" x14ac:dyDescent="0.25">
      <c r="A54" s="26"/>
      <c r="B54" s="344" t="s">
        <v>46</v>
      </c>
      <c r="C54" s="344"/>
      <c r="D54" s="344"/>
      <c r="E54" s="344"/>
      <c r="F54" s="344"/>
      <c r="G54" s="344"/>
      <c r="H54" s="344"/>
      <c r="I54" s="344"/>
      <c r="J54" s="344"/>
      <c r="K54" s="344"/>
      <c r="L54" s="344"/>
      <c r="M54" s="344"/>
      <c r="N54" s="344"/>
      <c r="O54" s="26"/>
    </row>
    <row r="55" spans="1:15" x14ac:dyDescent="0.25"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</row>
  </sheetData>
  <mergeCells count="9">
    <mergeCell ref="B53:N53"/>
    <mergeCell ref="B54:N54"/>
    <mergeCell ref="B2:N2"/>
    <mergeCell ref="B3:N3"/>
    <mergeCell ref="B4:N4"/>
    <mergeCell ref="B44:N44"/>
    <mergeCell ref="B46:N46"/>
    <mergeCell ref="B49:J49"/>
    <mergeCell ref="B47:J47"/>
  </mergeCells>
  <printOptions horizontalCentered="1"/>
  <pageMargins left="0.32" right="0.36" top="0.78740157480314965" bottom="0.78740157480314965" header="0.31496062992125984" footer="0.31496062992125984"/>
  <pageSetup paperSize="9" scale="59" orientation="portrait" r:id="rId1"/>
  <headerFooter>
    <oddHeader>&amp;R&amp;"Arial,Negrito"&amp;16Anexo 2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7">
    <tabColor theme="6" tint="0.59999389629810485"/>
    <pageSetUpPr fitToPage="1"/>
  </sheetPr>
  <dimension ref="A1:W54"/>
  <sheetViews>
    <sheetView showGridLines="0" zoomScale="85" zoomScaleNormal="85" workbookViewId="0">
      <pane ySplit="7" topLeftCell="A8" activePane="bottomLeft" state="frozen"/>
      <selection activeCell="F13" sqref="F13"/>
      <selection pane="bottomLeft" activeCell="N8" activeCellId="1" sqref="P8 N8"/>
    </sheetView>
  </sheetViews>
  <sheetFormatPr defaultColWidth="9.140625" defaultRowHeight="15.75" x14ac:dyDescent="0.25"/>
  <cols>
    <col min="1" max="1" width="1.7109375" style="7" customWidth="1"/>
    <col min="2" max="2" width="9.85546875" style="7" customWidth="1"/>
    <col min="3" max="3" width="0.42578125" style="7" customWidth="1"/>
    <col min="4" max="4" width="57.85546875" style="7" customWidth="1"/>
    <col min="5" max="5" width="0.5703125" style="7" customWidth="1"/>
    <col min="6" max="6" width="16.85546875" style="7" customWidth="1"/>
    <col min="7" max="7" width="0.42578125" style="7" customWidth="1"/>
    <col min="8" max="8" width="15.85546875" style="7" hidden="1" customWidth="1"/>
    <col min="9" max="9" width="0.42578125" style="7" hidden="1" customWidth="1"/>
    <col min="10" max="10" width="17.5703125" style="7" hidden="1" customWidth="1"/>
    <col min="11" max="11" width="2.28515625" style="7" hidden="1" customWidth="1"/>
    <col min="12" max="12" width="13.85546875" style="7" customWidth="1"/>
    <col min="13" max="13" width="0.42578125" style="53" customWidth="1"/>
    <col min="14" max="14" width="13.85546875" style="7" customWidth="1"/>
    <col min="15" max="15" width="0.42578125" style="53" customWidth="1"/>
    <col min="16" max="16" width="16.140625" style="7" customWidth="1"/>
    <col min="17" max="17" width="0.42578125" style="53" customWidth="1"/>
    <col min="18" max="18" width="16" style="7" bestFit="1" customWidth="1"/>
    <col min="19" max="19" width="0.42578125" style="53" customWidth="1"/>
    <col min="20" max="20" width="16" style="171" bestFit="1" customWidth="1"/>
    <col min="21" max="21" width="0.85546875" style="7" customWidth="1"/>
    <col min="22" max="22" width="2.7109375" style="7" customWidth="1"/>
    <col min="23" max="23" width="19.5703125" style="7" customWidth="1"/>
    <col min="24" max="24" width="1.28515625" style="7" customWidth="1"/>
    <col min="25" max="16384" width="9.140625" style="7"/>
  </cols>
  <sheetData>
    <row r="1" spans="1:23" s="5" customFormat="1" ht="12.75" customHeight="1" x14ac:dyDescent="0.25">
      <c r="A1" s="1"/>
      <c r="B1" s="2"/>
      <c r="C1" s="1"/>
      <c r="D1" s="3"/>
      <c r="E1" s="1"/>
      <c r="F1" s="4"/>
      <c r="G1" s="1"/>
      <c r="H1" s="4"/>
      <c r="I1" s="1"/>
      <c r="J1" s="4"/>
      <c r="K1" s="1"/>
      <c r="M1" s="161"/>
      <c r="O1" s="161"/>
      <c r="Q1" s="161"/>
      <c r="S1" s="161"/>
      <c r="T1" s="170"/>
    </row>
    <row r="2" spans="1:23" ht="23.25" customHeight="1" x14ac:dyDescent="0.25">
      <c r="A2" s="1"/>
      <c r="B2" s="344" t="s">
        <v>0</v>
      </c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4"/>
      <c r="S2" s="344"/>
    </row>
    <row r="3" spans="1:23" s="5" customFormat="1" ht="23.25" customHeight="1" x14ac:dyDescent="0.25">
      <c r="A3" s="1"/>
      <c r="B3" s="344" t="s">
        <v>283</v>
      </c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170"/>
    </row>
    <row r="4" spans="1:23" ht="15.75" customHeight="1" x14ac:dyDescent="0.25">
      <c r="A4" s="1"/>
      <c r="B4" s="350" t="s">
        <v>99</v>
      </c>
      <c r="C4" s="350"/>
      <c r="D4" s="350"/>
      <c r="E4" s="350"/>
      <c r="F4" s="350"/>
      <c r="G4" s="350"/>
      <c r="H4" s="350"/>
      <c r="I4" s="350"/>
      <c r="J4" s="350"/>
      <c r="K4" s="350"/>
      <c r="L4" s="350"/>
      <c r="M4" s="350"/>
      <c r="N4" s="350"/>
      <c r="O4" s="350"/>
      <c r="P4" s="350"/>
      <c r="Q4" s="350"/>
      <c r="R4" s="350"/>
      <c r="S4" s="350"/>
      <c r="T4" s="350"/>
    </row>
    <row r="5" spans="1:23" ht="6.75" customHeight="1" x14ac:dyDescent="0.25">
      <c r="A5" s="1"/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0"/>
      <c r="T5" s="350"/>
    </row>
    <row r="6" spans="1:23" ht="47.25" x14ac:dyDescent="0.25">
      <c r="A6" s="12"/>
      <c r="B6" s="13" t="s">
        <v>2</v>
      </c>
      <c r="C6" s="14"/>
      <c r="D6" s="15" t="s">
        <v>3</v>
      </c>
      <c r="E6" s="12"/>
      <c r="F6" s="16" t="s">
        <v>4</v>
      </c>
      <c r="G6" s="14"/>
      <c r="H6" s="16" t="s">
        <v>48</v>
      </c>
      <c r="I6" s="14"/>
      <c r="J6" s="16" t="s">
        <v>6</v>
      </c>
      <c r="K6" s="12"/>
      <c r="L6" s="16" t="s">
        <v>67</v>
      </c>
      <c r="M6" s="162"/>
      <c r="N6" s="16" t="s">
        <v>88</v>
      </c>
      <c r="O6" s="162"/>
      <c r="P6" s="16" t="s">
        <v>100</v>
      </c>
      <c r="Q6" s="162"/>
      <c r="R6" s="16" t="s">
        <v>48</v>
      </c>
      <c r="S6" s="75"/>
      <c r="T6" s="16" t="s">
        <v>6</v>
      </c>
      <c r="W6" s="174" t="s">
        <v>144</v>
      </c>
    </row>
    <row r="7" spans="1:23" s="21" customFormat="1" ht="4.9000000000000004" customHeight="1" x14ac:dyDescent="0.2">
      <c r="A7" s="1"/>
      <c r="B7" s="18"/>
      <c r="C7" s="9"/>
      <c r="D7" s="19"/>
      <c r="E7" s="1"/>
      <c r="F7" s="20"/>
      <c r="G7" s="9"/>
      <c r="H7" s="20"/>
      <c r="I7" s="9"/>
      <c r="J7" s="20"/>
      <c r="K7" s="1"/>
      <c r="M7" s="161"/>
      <c r="O7" s="161"/>
      <c r="Q7" s="161"/>
      <c r="S7" s="161"/>
      <c r="T7" s="172"/>
      <c r="W7" s="172"/>
    </row>
    <row r="8" spans="1:23" x14ac:dyDescent="0.25">
      <c r="A8" s="1"/>
      <c r="B8" s="22">
        <f>IF('Reaj 2016 - Região S e SE '!B8="","",'Reaj 2016 - Região S e SE '!B8)</f>
        <v>1100</v>
      </c>
      <c r="C8" s="9"/>
      <c r="D8" s="64" t="s">
        <v>9</v>
      </c>
      <c r="E8" s="1"/>
      <c r="F8" s="66">
        <f>'Preços 2017 - Região ABC e GRU'!F8</f>
        <v>398.98477157360406</v>
      </c>
      <c r="G8" s="67"/>
      <c r="H8" s="66">
        <f>'Reaj 2016 - Região S e SE '!R8</f>
        <v>5.4822335025380706</v>
      </c>
      <c r="I8" s="67"/>
      <c r="J8" s="66">
        <f>'Reaj 2016 - Região S e SE '!T8</f>
        <v>360</v>
      </c>
      <c r="K8" s="68"/>
      <c r="L8" s="176">
        <f>IF(T8="","",N8/F8)</f>
        <v>8.3969465648854977E-2</v>
      </c>
      <c r="M8" s="163"/>
      <c r="N8" s="177">
        <f>IF(T8="","",F8-P8)</f>
        <v>33.502538071065999</v>
      </c>
      <c r="O8" s="163"/>
      <c r="P8" s="56">
        <f>'P. Promo - Região S e SE'!F8</f>
        <v>365.48223350253807</v>
      </c>
      <c r="Q8" s="167"/>
      <c r="R8" s="56">
        <f>IF(T8="","",P8*1.5%)</f>
        <v>5.4822335025380706</v>
      </c>
      <c r="S8" s="163"/>
      <c r="T8" s="178">
        <f>'Preços 2017 - Região S e SE'!J8</f>
        <v>360</v>
      </c>
      <c r="U8" s="30"/>
      <c r="W8" s="251" t="s">
        <v>240</v>
      </c>
    </row>
    <row r="9" spans="1:23" x14ac:dyDescent="0.25">
      <c r="A9" s="1"/>
      <c r="B9" s="22">
        <f>IF('Reaj 2016 - Região S e SE '!B9="","",'Reaj 2016 - Região S e SE '!B9)</f>
        <v>1124</v>
      </c>
      <c r="C9" s="9"/>
      <c r="D9" s="64" t="s">
        <v>10</v>
      </c>
      <c r="E9" s="1"/>
      <c r="F9" s="66">
        <f>'Preços 2017 - Região ABC e GRU'!F9</f>
        <v>345.17766497461929</v>
      </c>
      <c r="G9" s="67"/>
      <c r="H9" s="66">
        <f>'Reaj 2016 - Região S e SE '!R9</f>
        <v>4.7512690355329941</v>
      </c>
      <c r="I9" s="67"/>
      <c r="J9" s="66">
        <f>'Reaj 2016 - Região S e SE '!T9</f>
        <v>312</v>
      </c>
      <c r="K9" s="68"/>
      <c r="L9" s="176">
        <f t="shared" ref="L9:L42" si="0">IF(T9="","",N9/F9)</f>
        <v>8.2352941176470656E-2</v>
      </c>
      <c r="M9" s="163"/>
      <c r="N9" s="177">
        <f t="shared" ref="N9:N42" si="1">IF(T9="","",F9-P9)</f>
        <v>28.426395939086319</v>
      </c>
      <c r="O9" s="163"/>
      <c r="P9" s="56">
        <f>'P. Promo - Região S e SE'!F9</f>
        <v>316.75126903553297</v>
      </c>
      <c r="Q9" s="167"/>
      <c r="R9" s="56">
        <f t="shared" ref="R9:R42" si="2">IF(T9="","",P9*1.5%)</f>
        <v>4.7512690355329941</v>
      </c>
      <c r="S9" s="163"/>
      <c r="T9" s="178">
        <f>'Preços 2017 - Região S e SE'!J9</f>
        <v>312</v>
      </c>
      <c r="U9" s="30"/>
    </row>
    <row r="10" spans="1:23" x14ac:dyDescent="0.25">
      <c r="A10" s="1"/>
      <c r="B10" s="22">
        <v>1133</v>
      </c>
      <c r="C10" s="9"/>
      <c r="D10" s="64" t="s">
        <v>110</v>
      </c>
      <c r="E10" s="1"/>
      <c r="F10" s="66">
        <f>'Preços 2017 - Região ABC e GRU'!F10</f>
        <v>340.10152284263961</v>
      </c>
      <c r="G10" s="67"/>
      <c r="H10" s="66">
        <f>'Reaj 2016 - Região S e SE '!R10</f>
        <v>4.690355329949238</v>
      </c>
      <c r="I10" s="67"/>
      <c r="J10" s="66">
        <f>'Reaj 2016 - Região S e SE '!T10</f>
        <v>308</v>
      </c>
      <c r="K10" s="68"/>
      <c r="L10" s="176">
        <f t="shared" si="0"/>
        <v>8.0597014925373217E-2</v>
      </c>
      <c r="M10" s="163"/>
      <c r="N10" s="177">
        <f t="shared" si="1"/>
        <v>27.411167512690383</v>
      </c>
      <c r="O10" s="163"/>
      <c r="P10" s="56">
        <f>'P. Promo - Região S e SE'!F10</f>
        <v>312.69035532994923</v>
      </c>
      <c r="Q10" s="167"/>
      <c r="R10" s="56">
        <f t="shared" si="2"/>
        <v>4.690355329949238</v>
      </c>
      <c r="S10" s="163"/>
      <c r="T10" s="178">
        <f>'Preços 2017 - Região S e SE'!J10</f>
        <v>308</v>
      </c>
      <c r="U10" s="30"/>
    </row>
    <row r="11" spans="1:23" x14ac:dyDescent="0.25">
      <c r="A11" s="1"/>
      <c r="B11" s="22">
        <f>IF('Reaj 2016 - Região S e SE '!B11="","",'Reaj 2016 - Região S e SE '!B11)</f>
        <v>2007</v>
      </c>
      <c r="C11" s="9"/>
      <c r="D11" s="64" t="s">
        <v>102</v>
      </c>
      <c r="E11" s="1"/>
      <c r="F11" s="66">
        <f>'Preços 2017 - Região ABC e GRU'!F11</f>
        <v>322.84263959390864</v>
      </c>
      <c r="G11" s="67"/>
      <c r="H11" s="66">
        <f>'Reaj 2016 - Região S e SE '!R11</f>
        <v>4.690355329949238</v>
      </c>
      <c r="I11" s="67"/>
      <c r="J11" s="66">
        <f>'Reaj 2016 - Região S e SE '!T11</f>
        <v>308</v>
      </c>
      <c r="K11" s="68"/>
      <c r="L11" s="176">
        <f t="shared" si="0"/>
        <v>3.1446540880503221E-2</v>
      </c>
      <c r="M11" s="163"/>
      <c r="N11" s="177">
        <f t="shared" si="1"/>
        <v>10.152284263959416</v>
      </c>
      <c r="O11" s="163"/>
      <c r="P11" s="56">
        <f>'P. Promo - Região S e SE'!F11</f>
        <v>312.69035532994923</v>
      </c>
      <c r="Q11" s="167"/>
      <c r="R11" s="56">
        <f t="shared" si="2"/>
        <v>4.690355329949238</v>
      </c>
      <c r="S11" s="163"/>
      <c r="T11" s="178">
        <f>'Preços 2017 - Região S e SE'!J11</f>
        <v>308</v>
      </c>
      <c r="U11" s="30"/>
    </row>
    <row r="12" spans="1:23" x14ac:dyDescent="0.25">
      <c r="A12" s="1"/>
      <c r="B12" s="22">
        <f>IF('Reaj 2016 - Região S e SE '!B13="","",'Reaj 2016 - Região S e SE '!B13)</f>
        <v>1116</v>
      </c>
      <c r="C12" s="9"/>
      <c r="D12" s="64" t="s">
        <v>98</v>
      </c>
      <c r="E12" s="1"/>
      <c r="F12" s="66">
        <f>'Preços 2017 - Região ABC e GRU'!F12</f>
        <v>359.39086294416245</v>
      </c>
      <c r="G12" s="67"/>
      <c r="H12" s="66">
        <f>'Reaj 2016 - Região S e SE '!R13</f>
        <v>4.9340101522842641</v>
      </c>
      <c r="I12" s="67"/>
      <c r="J12" s="66">
        <f>'Reaj 2016 - Região S e SE '!T13</f>
        <v>324</v>
      </c>
      <c r="K12" s="68"/>
      <c r="L12" s="176">
        <f t="shared" si="0"/>
        <v>8.4745762711864459E-2</v>
      </c>
      <c r="M12" s="163"/>
      <c r="N12" s="177">
        <f t="shared" si="1"/>
        <v>30.456852791878191</v>
      </c>
      <c r="O12" s="163"/>
      <c r="P12" s="56">
        <f>'P. Promo - Região S e SE'!F12</f>
        <v>328.93401015228426</v>
      </c>
      <c r="Q12" s="167"/>
      <c r="R12" s="56">
        <f t="shared" si="2"/>
        <v>4.9340101522842641</v>
      </c>
      <c r="S12" s="163"/>
      <c r="T12" s="178">
        <f>'Preços 2017 - Região S e SE'!J12</f>
        <v>324</v>
      </c>
      <c r="U12" s="30"/>
    </row>
    <row r="13" spans="1:23" s="279" customFormat="1" x14ac:dyDescent="0.25">
      <c r="A13" s="1"/>
      <c r="B13" s="22">
        <f>IF('Reaj 2016 - Região S e SE '!B14="","",'Reaj 2016 - Região S e SE '!B14)</f>
        <v>1107</v>
      </c>
      <c r="C13" s="9"/>
      <c r="D13" s="64" t="s">
        <v>12</v>
      </c>
      <c r="E13" s="1"/>
      <c r="F13" s="66">
        <f>'Preços 2017 - Região ABC e GRU'!F13</f>
        <v>361.42131979695432</v>
      </c>
      <c r="G13" s="67"/>
      <c r="H13" s="66">
        <f>'Reaj 2016 - Região S e SE '!R14</f>
        <v>4.9492385786802027</v>
      </c>
      <c r="I13" s="67"/>
      <c r="J13" s="66">
        <f>'Reaj 2016 - Região S e SE '!T14</f>
        <v>325</v>
      </c>
      <c r="K13" s="68"/>
      <c r="L13" s="275">
        <f t="shared" si="0"/>
        <v>8.7078651685393305E-2</v>
      </c>
      <c r="M13" s="163"/>
      <c r="N13" s="276">
        <f t="shared" si="1"/>
        <v>31.472081218274127</v>
      </c>
      <c r="O13" s="163"/>
      <c r="P13" s="56">
        <f>'P. Promo - Região S e SE'!F13</f>
        <v>329.94923857868019</v>
      </c>
      <c r="Q13" s="167"/>
      <c r="R13" s="277">
        <f t="shared" si="2"/>
        <v>4.9492385786802027</v>
      </c>
      <c r="S13" s="163"/>
      <c r="T13" s="178">
        <f>'Preços 2017 - Região S e SE'!J13</f>
        <v>325</v>
      </c>
      <c r="U13" s="278"/>
    </row>
    <row r="14" spans="1:23" x14ac:dyDescent="0.25">
      <c r="A14" s="1"/>
      <c r="B14" s="22">
        <f>IF('Reaj 2016 - Região S e SE '!B15="","",'Reaj 2016 - Região S e SE '!B15)</f>
        <v>2008</v>
      </c>
      <c r="C14" s="9"/>
      <c r="D14" s="64" t="s">
        <v>77</v>
      </c>
      <c r="E14" s="1"/>
      <c r="F14" s="66">
        <f>'Preços 2017 - Região ABC e GRU'!F14</f>
        <v>322.84263959390864</v>
      </c>
      <c r="G14" s="67"/>
      <c r="H14" s="66">
        <f>'Reaj 2016 - Região S e SE '!R15</f>
        <v>4.690355329949238</v>
      </c>
      <c r="I14" s="67"/>
      <c r="J14" s="66">
        <f>'Reaj 2016 - Região S e SE '!T15</f>
        <v>308</v>
      </c>
      <c r="K14" s="68"/>
      <c r="L14" s="176">
        <f t="shared" si="0"/>
        <v>3.1446540880503221E-2</v>
      </c>
      <c r="M14" s="163"/>
      <c r="N14" s="177">
        <f t="shared" si="1"/>
        <v>10.152284263959416</v>
      </c>
      <c r="O14" s="163"/>
      <c r="P14" s="56">
        <f>'P. Promo - Região S e SE'!F14</f>
        <v>312.69035532994923</v>
      </c>
      <c r="Q14" s="167"/>
      <c r="R14" s="56">
        <f t="shared" si="2"/>
        <v>4.690355329949238</v>
      </c>
      <c r="S14" s="163"/>
      <c r="T14" s="178">
        <f>'Preços 2017 - Região S e SE'!J14</f>
        <v>308</v>
      </c>
      <c r="U14" s="30"/>
    </row>
    <row r="15" spans="1:23" x14ac:dyDescent="0.25">
      <c r="A15" s="1"/>
      <c r="B15" s="22">
        <f>IF('Reaj 2016 - Região S e SE '!B17="","",'Reaj 2016 - Região S e SE '!B17)</f>
        <v>1112</v>
      </c>
      <c r="C15" s="9"/>
      <c r="D15" s="64" t="s">
        <v>14</v>
      </c>
      <c r="E15" s="1"/>
      <c r="F15" s="66">
        <f>'Preços 2017 - Região ABC e GRU'!F16</f>
        <v>345.17766497461929</v>
      </c>
      <c r="G15" s="67"/>
      <c r="H15" s="66">
        <f>'Reaj 2016 - Região S e SE '!R17</f>
        <v>4.7512690355329941</v>
      </c>
      <c r="I15" s="67"/>
      <c r="J15" s="66">
        <f>'Reaj 2016 - Região S e SE '!T17</f>
        <v>312</v>
      </c>
      <c r="K15" s="68"/>
      <c r="L15" s="176">
        <f t="shared" si="0"/>
        <v>8.2352941176470656E-2</v>
      </c>
      <c r="M15" s="163"/>
      <c r="N15" s="177">
        <f t="shared" si="1"/>
        <v>28.426395939086319</v>
      </c>
      <c r="O15" s="163"/>
      <c r="P15" s="56">
        <f>'P. Promo - Região S e SE'!F15</f>
        <v>316.75126903553297</v>
      </c>
      <c r="Q15" s="167"/>
      <c r="R15" s="56">
        <f t="shared" si="2"/>
        <v>4.7512690355329941</v>
      </c>
      <c r="S15" s="163"/>
      <c r="T15" s="178">
        <f>'Preços 2017 - Região S e SE'!J15</f>
        <v>312</v>
      </c>
      <c r="U15" s="30"/>
    </row>
    <row r="16" spans="1:23" x14ac:dyDescent="0.25">
      <c r="A16" s="1"/>
      <c r="B16" s="22">
        <f>IF('Reaj 2016 - Região S e SE '!B19="","",'Reaj 2016 - Região S e SE '!B19)</f>
        <v>1117</v>
      </c>
      <c r="C16" s="9"/>
      <c r="D16" s="64" t="s">
        <v>91</v>
      </c>
      <c r="E16" s="1"/>
      <c r="F16" s="66">
        <f>'Preços 2017 - Região ABC e GRU'!F17</f>
        <v>340.10152284263961</v>
      </c>
      <c r="G16" s="67"/>
      <c r="H16" s="66">
        <f>'Reaj 2016 - Região S e SE '!R19</f>
        <v>4.690355329949238</v>
      </c>
      <c r="I16" s="67"/>
      <c r="J16" s="66">
        <f>'Reaj 2016 - Região S e SE '!T19</f>
        <v>308</v>
      </c>
      <c r="K16" s="68"/>
      <c r="L16" s="176">
        <f t="shared" si="0"/>
        <v>8.0597014925373217E-2</v>
      </c>
      <c r="M16" s="163"/>
      <c r="N16" s="177">
        <f t="shared" si="1"/>
        <v>27.411167512690383</v>
      </c>
      <c r="O16" s="163"/>
      <c r="P16" s="56">
        <f>'P. Promo - Região S e SE'!F16</f>
        <v>312.69035532994923</v>
      </c>
      <c r="Q16" s="167"/>
      <c r="R16" s="56">
        <f t="shared" si="2"/>
        <v>4.690355329949238</v>
      </c>
      <c r="S16" s="163"/>
      <c r="T16" s="178">
        <f>'Preços 2017 - Região S e SE'!J16</f>
        <v>308</v>
      </c>
      <c r="U16" s="30"/>
    </row>
    <row r="17" spans="1:21" x14ac:dyDescent="0.25">
      <c r="A17" s="1"/>
      <c r="B17" s="22">
        <f>IF('Reaj 2016 - Região S e SE '!B20="","",'Reaj 2016 - Região S e SE '!B20)</f>
        <v>1129</v>
      </c>
      <c r="C17" s="9"/>
      <c r="D17" s="64" t="s">
        <v>114</v>
      </c>
      <c r="E17" s="1"/>
      <c r="F17" s="66">
        <f>'Preços 2017 - Região ABC e GRU'!F18</f>
        <v>340.10152284263961</v>
      </c>
      <c r="G17" s="67"/>
      <c r="H17" s="66">
        <f>'Reaj 2016 - Região S e SE '!R20</f>
        <v>4.690355329949238</v>
      </c>
      <c r="I17" s="67"/>
      <c r="J17" s="66">
        <f>'Reaj 2016 - Região S e SE '!T20</f>
        <v>308</v>
      </c>
      <c r="K17" s="68"/>
      <c r="L17" s="176">
        <f t="shared" si="0"/>
        <v>8.0597014925373217E-2</v>
      </c>
      <c r="M17" s="163"/>
      <c r="N17" s="177">
        <f t="shared" si="1"/>
        <v>27.411167512690383</v>
      </c>
      <c r="O17" s="163"/>
      <c r="P17" s="56">
        <f>'P. Promo - Região S e SE'!F17</f>
        <v>312.69035532994923</v>
      </c>
      <c r="Q17" s="167"/>
      <c r="R17" s="56">
        <f t="shared" si="2"/>
        <v>4.690355329949238</v>
      </c>
      <c r="S17" s="163"/>
      <c r="T17" s="178">
        <f>'Preços 2017 - Região S e SE'!J17</f>
        <v>308</v>
      </c>
      <c r="U17" s="30"/>
    </row>
    <row r="18" spans="1:21" x14ac:dyDescent="0.25">
      <c r="A18" s="1"/>
      <c r="B18" s="22">
        <f>IF('Reaj 2016 - Região S e SE '!B22="","",'Reaj 2016 - Região S e SE '!B22)</f>
        <v>1120</v>
      </c>
      <c r="C18" s="9"/>
      <c r="D18" s="64" t="s">
        <v>92</v>
      </c>
      <c r="E18" s="1"/>
      <c r="F18" s="66">
        <f>'Preços 2017 - Região ABC e GRU'!F19</f>
        <v>340.10152284263961</v>
      </c>
      <c r="G18" s="67"/>
      <c r="H18" s="66">
        <f>'Reaj 2016 - Região S e SE '!R22</f>
        <v>4.690355329949238</v>
      </c>
      <c r="I18" s="67"/>
      <c r="J18" s="66">
        <f>'Reaj 2016 - Região S e SE '!T22</f>
        <v>308</v>
      </c>
      <c r="K18" s="68"/>
      <c r="L18" s="176">
        <f t="shared" si="0"/>
        <v>8.0597014925373217E-2</v>
      </c>
      <c r="M18" s="163"/>
      <c r="N18" s="177">
        <f t="shared" si="1"/>
        <v>27.411167512690383</v>
      </c>
      <c r="O18" s="163"/>
      <c r="P18" s="56">
        <f>'P. Promo - Região S e SE'!F18</f>
        <v>312.69035532994923</v>
      </c>
      <c r="Q18" s="167"/>
      <c r="R18" s="56">
        <f t="shared" si="2"/>
        <v>4.690355329949238</v>
      </c>
      <c r="S18" s="163"/>
      <c r="T18" s="178">
        <f>'Preços 2017 - Região S e SE'!J18</f>
        <v>308</v>
      </c>
      <c r="U18" s="30"/>
    </row>
    <row r="19" spans="1:21" x14ac:dyDescent="0.25">
      <c r="A19" s="1"/>
      <c r="B19" s="22">
        <v>1113</v>
      </c>
      <c r="C19" s="9"/>
      <c r="D19" s="64" t="s">
        <v>97</v>
      </c>
      <c r="E19" s="1"/>
      <c r="F19" s="66">
        <f>'Preços 2017 - Região ABC e GRU'!F20</f>
        <v>340.10152284263961</v>
      </c>
      <c r="G19" s="67"/>
      <c r="H19" s="66">
        <f>'Reaj 2016 - Região S e SE '!R23</f>
        <v>4.690355329949238</v>
      </c>
      <c r="I19" s="67"/>
      <c r="J19" s="66">
        <f>'Reaj 2016 - Região S e SE '!T23</f>
        <v>308</v>
      </c>
      <c r="K19" s="68"/>
      <c r="L19" s="176">
        <f t="shared" si="0"/>
        <v>8.0597014925373217E-2</v>
      </c>
      <c r="M19" s="163"/>
      <c r="N19" s="177">
        <f t="shared" si="1"/>
        <v>27.411167512690383</v>
      </c>
      <c r="O19" s="163"/>
      <c r="P19" s="56">
        <f>'P. Promo - Região S e SE'!F19</f>
        <v>312.69035532994923</v>
      </c>
      <c r="Q19" s="167"/>
      <c r="R19" s="56">
        <f t="shared" si="2"/>
        <v>4.690355329949238</v>
      </c>
      <c r="S19" s="163"/>
      <c r="T19" s="178">
        <f>'Preços 2017 - Região S e SE'!J19</f>
        <v>308</v>
      </c>
      <c r="U19" s="30"/>
    </row>
    <row r="20" spans="1:21" x14ac:dyDescent="0.25">
      <c r="A20" s="1"/>
      <c r="B20" s="22">
        <f>IF('Reaj 2016 - Região S e SE '!B24="","",'Reaj 2016 - Região S e SE '!B24)</f>
        <v>1105</v>
      </c>
      <c r="C20" s="9"/>
      <c r="D20" s="64" t="s">
        <v>15</v>
      </c>
      <c r="E20" s="1"/>
      <c r="F20" s="66">
        <f>'Preços 2017 - Região ABC e GRU'!F21</f>
        <v>345.17766497461929</v>
      </c>
      <c r="G20" s="67"/>
      <c r="H20" s="66">
        <f>'Reaj 2016 - Região S e SE '!R24</f>
        <v>4.7512690355329941</v>
      </c>
      <c r="I20" s="67"/>
      <c r="J20" s="66">
        <f>'Reaj 2016 - Região S e SE '!T24</f>
        <v>312</v>
      </c>
      <c r="K20" s="68"/>
      <c r="L20" s="176">
        <f t="shared" si="0"/>
        <v>8.2352941176470656E-2</v>
      </c>
      <c r="M20" s="163"/>
      <c r="N20" s="177">
        <f t="shared" si="1"/>
        <v>28.426395939086319</v>
      </c>
      <c r="O20" s="163"/>
      <c r="P20" s="56">
        <f>'P. Promo - Região S e SE'!F20</f>
        <v>316.75126903553297</v>
      </c>
      <c r="Q20" s="167"/>
      <c r="R20" s="56">
        <f t="shared" si="2"/>
        <v>4.7512690355329941</v>
      </c>
      <c r="S20" s="163"/>
      <c r="T20" s="178">
        <f>'Preços 2017 - Região S e SE'!J20</f>
        <v>312</v>
      </c>
      <c r="U20" s="30"/>
    </row>
    <row r="21" spans="1:21" x14ac:dyDescent="0.25">
      <c r="A21" s="1"/>
      <c r="B21" s="22">
        <f>IF('Reaj 2016 - Região S e SE '!B26="","",'Reaj 2016 - Região S e SE '!B26)</f>
        <v>1128</v>
      </c>
      <c r="C21" s="9"/>
      <c r="D21" s="64" t="s">
        <v>93</v>
      </c>
      <c r="E21" s="1"/>
      <c r="F21" s="66">
        <f>'Preços 2017 - Região ABC e GRU'!F22</f>
        <v>340.10152284263961</v>
      </c>
      <c r="G21" s="67"/>
      <c r="H21" s="66">
        <f>'Reaj 2016 - Região S e SE '!R26</f>
        <v>4.690355329949238</v>
      </c>
      <c r="I21" s="67"/>
      <c r="J21" s="66">
        <f>'Reaj 2016 - Região S e SE '!T26</f>
        <v>308</v>
      </c>
      <c r="K21" s="68"/>
      <c r="L21" s="176">
        <f t="shared" si="0"/>
        <v>8.0597014925373217E-2</v>
      </c>
      <c r="M21" s="163"/>
      <c r="N21" s="177">
        <f t="shared" si="1"/>
        <v>27.411167512690383</v>
      </c>
      <c r="O21" s="163"/>
      <c r="P21" s="56">
        <f>'P. Promo - Região S e SE'!F21</f>
        <v>312.69035532994923</v>
      </c>
      <c r="Q21" s="167"/>
      <c r="R21" s="56">
        <f t="shared" si="2"/>
        <v>4.690355329949238</v>
      </c>
      <c r="S21" s="163"/>
      <c r="T21" s="178">
        <f>'Preços 2017 - Região S e SE'!J21</f>
        <v>308</v>
      </c>
      <c r="U21" s="30"/>
    </row>
    <row r="22" spans="1:21" x14ac:dyDescent="0.25">
      <c r="A22" s="1"/>
      <c r="B22" s="22">
        <f>IF('Reaj 2016 - Região S e SE '!B27="","",'Reaj 2016 - Região S e SE '!B27)</f>
        <v>1125</v>
      </c>
      <c r="C22" s="9"/>
      <c r="D22" s="64" t="s">
        <v>17</v>
      </c>
      <c r="E22" s="1"/>
      <c r="F22" s="66">
        <f>'Preços 2017 - Região ABC e GRU'!F23</f>
        <v>345.17766497461929</v>
      </c>
      <c r="G22" s="67"/>
      <c r="H22" s="66">
        <f>'Reaj 2016 - Região S e SE '!R27</f>
        <v>4.7512690355329941</v>
      </c>
      <c r="I22" s="67"/>
      <c r="J22" s="66">
        <f>'Reaj 2016 - Região S e SE '!T27</f>
        <v>312</v>
      </c>
      <c r="K22" s="68"/>
      <c r="L22" s="176">
        <f t="shared" si="0"/>
        <v>8.2352941176470656E-2</v>
      </c>
      <c r="M22" s="163"/>
      <c r="N22" s="177">
        <f t="shared" si="1"/>
        <v>28.426395939086319</v>
      </c>
      <c r="O22" s="163"/>
      <c r="P22" s="56">
        <f>'P. Promo - Região S e SE'!F22</f>
        <v>316.75126903553297</v>
      </c>
      <c r="Q22" s="167"/>
      <c r="R22" s="56">
        <f t="shared" si="2"/>
        <v>4.7512690355329941</v>
      </c>
      <c r="S22" s="163"/>
      <c r="T22" s="178">
        <f>'Preços 2017 - Região S e SE'!J22</f>
        <v>312</v>
      </c>
      <c r="U22" s="30"/>
    </row>
    <row r="23" spans="1:21" x14ac:dyDescent="0.25">
      <c r="A23" s="1"/>
      <c r="B23" s="22">
        <f>IF('Reaj 2016 - Região S e SE '!B29="","",'Reaj 2016 - Região S e SE '!B29)</f>
        <v>1114</v>
      </c>
      <c r="C23" s="9"/>
      <c r="D23" s="64" t="s">
        <v>19</v>
      </c>
      <c r="E23" s="1"/>
      <c r="F23" s="66">
        <f>'Preços 2017 - Região ABC e GRU'!F24</f>
        <v>345.17766497461929</v>
      </c>
      <c r="G23" s="67"/>
      <c r="H23" s="66">
        <f>'Reaj 2016 - Região S e SE '!R29</f>
        <v>4.7512690355329941</v>
      </c>
      <c r="I23" s="67"/>
      <c r="J23" s="66">
        <f>'Reaj 2016 - Região S e SE '!T29</f>
        <v>312</v>
      </c>
      <c r="K23" s="68"/>
      <c r="L23" s="176">
        <f t="shared" si="0"/>
        <v>8.2352941176470656E-2</v>
      </c>
      <c r="M23" s="163"/>
      <c r="N23" s="177">
        <f t="shared" si="1"/>
        <v>28.426395939086319</v>
      </c>
      <c r="O23" s="163"/>
      <c r="P23" s="56">
        <f>'P. Promo - Região S e SE'!F23</f>
        <v>316.75126903553297</v>
      </c>
      <c r="Q23" s="167"/>
      <c r="R23" s="56">
        <f t="shared" si="2"/>
        <v>4.7512690355329941</v>
      </c>
      <c r="S23" s="163"/>
      <c r="T23" s="178">
        <f>'Preços 2017 - Região S e SE'!J23</f>
        <v>312</v>
      </c>
      <c r="U23" s="30"/>
    </row>
    <row r="24" spans="1:21" x14ac:dyDescent="0.25">
      <c r="A24" s="1"/>
      <c r="B24" s="22">
        <f>IF('Reaj 2016 - Região S e SE '!B30="","",'Reaj 2016 - Região S e SE '!B30)</f>
        <v>1132</v>
      </c>
      <c r="C24" s="9"/>
      <c r="D24" s="64" t="s">
        <v>94</v>
      </c>
      <c r="E24" s="1"/>
      <c r="F24" s="66">
        <f>'Preços 2017 - Região ABC e GRU'!F25</f>
        <v>340.10152284263961</v>
      </c>
      <c r="G24" s="67"/>
      <c r="H24" s="66">
        <f>'Reaj 2016 - Região S e SE '!R30</f>
        <v>4.690355329949238</v>
      </c>
      <c r="I24" s="67"/>
      <c r="J24" s="66">
        <f>'Reaj 2016 - Região S e SE '!T30</f>
        <v>308</v>
      </c>
      <c r="K24" s="68"/>
      <c r="L24" s="176">
        <f t="shared" si="0"/>
        <v>8.0597014925373217E-2</v>
      </c>
      <c r="M24" s="163"/>
      <c r="N24" s="177">
        <f t="shared" si="1"/>
        <v>27.411167512690383</v>
      </c>
      <c r="O24" s="163"/>
      <c r="P24" s="56">
        <f>'P. Promo - Região S e SE'!F24</f>
        <v>312.69035532994923</v>
      </c>
      <c r="Q24" s="167"/>
      <c r="R24" s="56">
        <f t="shared" si="2"/>
        <v>4.690355329949238</v>
      </c>
      <c r="S24" s="163"/>
      <c r="T24" s="178">
        <f>'Preços 2017 - Região S e SE'!J24</f>
        <v>308</v>
      </c>
      <c r="U24" s="30"/>
    </row>
    <row r="25" spans="1:21" x14ac:dyDescent="0.25">
      <c r="A25" s="1"/>
      <c r="B25" s="22">
        <f>IF('Reaj 2016 - Região S e SE '!B31="","",'Reaj 2016 - Região S e SE '!B31)</f>
        <v>1115</v>
      </c>
      <c r="C25" s="9"/>
      <c r="D25" s="64" t="s">
        <v>20</v>
      </c>
      <c r="E25" s="1"/>
      <c r="F25" s="66">
        <f>'Preços 2017 - Região ABC e GRU'!F26</f>
        <v>345.17766497461929</v>
      </c>
      <c r="G25" s="67"/>
      <c r="H25" s="66">
        <f>'Reaj 2016 - Região S e SE '!R31</f>
        <v>4.7512690355329941</v>
      </c>
      <c r="I25" s="67"/>
      <c r="J25" s="66">
        <f>'Reaj 2016 - Região S e SE '!T31</f>
        <v>312</v>
      </c>
      <c r="K25" s="68"/>
      <c r="L25" s="176">
        <f t="shared" si="0"/>
        <v>8.2352941176470656E-2</v>
      </c>
      <c r="M25" s="163"/>
      <c r="N25" s="177">
        <f t="shared" si="1"/>
        <v>28.426395939086319</v>
      </c>
      <c r="O25" s="163"/>
      <c r="P25" s="56">
        <f>'P. Promo - Região S e SE'!F25</f>
        <v>316.75126903553297</v>
      </c>
      <c r="Q25" s="167"/>
      <c r="R25" s="56">
        <f t="shared" si="2"/>
        <v>4.7512690355329941</v>
      </c>
      <c r="S25" s="163"/>
      <c r="T25" s="178">
        <f>'Preços 2017 - Região S e SE'!J25</f>
        <v>312</v>
      </c>
      <c r="U25" s="30"/>
    </row>
    <row r="26" spans="1:21" x14ac:dyDescent="0.25">
      <c r="A26" s="1"/>
      <c r="B26" s="22">
        <f>IF('Reaj 2016 - Região S e SE '!B32="","",'Reaj 2016 - Região S e SE '!B32)</f>
        <v>1126</v>
      </c>
      <c r="C26" s="9"/>
      <c r="D26" s="64" t="s">
        <v>44</v>
      </c>
      <c r="E26" s="1"/>
      <c r="F26" s="66">
        <f>'Preços 2017 - Região ABC e GRU'!F27</f>
        <v>345.17766497461929</v>
      </c>
      <c r="G26" s="67"/>
      <c r="H26" s="66">
        <f>'Reaj 2016 - Região S e SE '!R32</f>
        <v>4.7512690355329941</v>
      </c>
      <c r="I26" s="67"/>
      <c r="J26" s="66">
        <f>'Reaj 2016 - Região S e SE '!T32</f>
        <v>312</v>
      </c>
      <c r="K26" s="68"/>
      <c r="L26" s="176">
        <f t="shared" si="0"/>
        <v>8.2352941176470656E-2</v>
      </c>
      <c r="M26" s="163"/>
      <c r="N26" s="177">
        <f t="shared" si="1"/>
        <v>28.426395939086319</v>
      </c>
      <c r="O26" s="163"/>
      <c r="P26" s="56">
        <f>'P. Promo - Região S e SE'!F26</f>
        <v>316.75126903553297</v>
      </c>
      <c r="Q26" s="167"/>
      <c r="R26" s="56">
        <f t="shared" si="2"/>
        <v>4.7512690355329941</v>
      </c>
      <c r="S26" s="163"/>
      <c r="T26" s="178">
        <f>'Preços 2017 - Região S e SE'!J26</f>
        <v>312</v>
      </c>
      <c r="U26" s="30"/>
    </row>
    <row r="27" spans="1:21" s="279" customFormat="1" x14ac:dyDescent="0.25">
      <c r="A27" s="1"/>
      <c r="B27" s="22">
        <f>IF('Reaj 2016 - Região S e SE '!B33="","",'Reaj 2016 - Região S e SE '!B33)</f>
        <v>1122</v>
      </c>
      <c r="C27" s="9"/>
      <c r="D27" s="64" t="s">
        <v>21</v>
      </c>
      <c r="E27" s="1"/>
      <c r="F27" s="66">
        <f>'Preços 2017 - Região ABC e GRU'!F28</f>
        <v>361.42131979695432</v>
      </c>
      <c r="G27" s="67"/>
      <c r="H27" s="66">
        <f>'Reaj 2016 - Região S e SE '!R33</f>
        <v>4.9492385786802027</v>
      </c>
      <c r="I27" s="67"/>
      <c r="J27" s="66">
        <f>'Reaj 2016 - Região S e SE '!T33</f>
        <v>325</v>
      </c>
      <c r="K27" s="68"/>
      <c r="L27" s="275">
        <f t="shared" si="0"/>
        <v>8.7078651685393305E-2</v>
      </c>
      <c r="M27" s="163"/>
      <c r="N27" s="276">
        <f t="shared" si="1"/>
        <v>31.472081218274127</v>
      </c>
      <c r="O27" s="163"/>
      <c r="P27" s="56">
        <f>'P. Promo - Região S e SE'!F27</f>
        <v>329.94923857868019</v>
      </c>
      <c r="Q27" s="167"/>
      <c r="R27" s="277">
        <f t="shared" si="2"/>
        <v>4.9492385786802027</v>
      </c>
      <c r="S27" s="163"/>
      <c r="T27" s="178">
        <f>'Preços 2017 - Região S e SE'!J27</f>
        <v>325</v>
      </c>
      <c r="U27" s="278"/>
    </row>
    <row r="28" spans="1:21" x14ac:dyDescent="0.25">
      <c r="A28" s="1"/>
      <c r="B28" s="22">
        <f>IF('Reaj 2016 - Região S e SE '!B35="","",'Reaj 2016 - Região S e SE '!B35)</f>
        <v>2009</v>
      </c>
      <c r="C28" s="9"/>
      <c r="D28" s="64" t="s">
        <v>78</v>
      </c>
      <c r="E28" s="1"/>
      <c r="F28" s="66">
        <f>'Preços 2017 - Região ABC e GRU'!F29</f>
        <v>322.84263959390864</v>
      </c>
      <c r="G28" s="67"/>
      <c r="H28" s="66">
        <f>'Reaj 2016 - Região S e SE '!R35</f>
        <v>4.690355329949238</v>
      </c>
      <c r="I28" s="67"/>
      <c r="J28" s="66">
        <f>'Reaj 2016 - Região S e SE '!T35</f>
        <v>308</v>
      </c>
      <c r="K28" s="68"/>
      <c r="L28" s="176">
        <f t="shared" si="0"/>
        <v>3.1446540880503221E-2</v>
      </c>
      <c r="M28" s="163"/>
      <c r="N28" s="177">
        <f t="shared" si="1"/>
        <v>10.152284263959416</v>
      </c>
      <c r="O28" s="163"/>
      <c r="P28" s="56">
        <f>'P. Promo - Região S e SE'!F28</f>
        <v>312.69035532994923</v>
      </c>
      <c r="Q28" s="167"/>
      <c r="R28" s="56">
        <f t="shared" si="2"/>
        <v>4.690355329949238</v>
      </c>
      <c r="S28" s="163"/>
      <c r="T28" s="178">
        <f>'Preços 2017 - Região S e SE'!J28</f>
        <v>308</v>
      </c>
      <c r="U28" s="30"/>
    </row>
    <row r="29" spans="1:21" x14ac:dyDescent="0.25">
      <c r="A29" s="1"/>
      <c r="B29" s="22">
        <f>IF('Reaj 2016 - Região S e SE '!B36="","",'Reaj 2016 - Região S e SE '!B36)</f>
        <v>1101</v>
      </c>
      <c r="C29" s="9"/>
      <c r="D29" s="64" t="s">
        <v>104</v>
      </c>
      <c r="E29" s="1"/>
      <c r="F29" s="66">
        <f>'Preços 2017 - Região ABC e GRU'!F30</f>
        <v>361.42131979695432</v>
      </c>
      <c r="G29" s="67"/>
      <c r="H29" s="66">
        <f>'Reaj 2016 - Região S e SE '!R36</f>
        <v>4.9492385786802027</v>
      </c>
      <c r="I29" s="67"/>
      <c r="J29" s="66">
        <f>'Reaj 2016 - Região S e SE '!T36</f>
        <v>325</v>
      </c>
      <c r="K29" s="68"/>
      <c r="L29" s="176">
        <f t="shared" ref="L29:L40" si="3">IF(T29="","",N29/F29)</f>
        <v>8.7078651685393305E-2</v>
      </c>
      <c r="M29" s="163"/>
      <c r="N29" s="177">
        <f t="shared" ref="N29:N40" si="4">IF(T29="","",F29-P29)</f>
        <v>31.472081218274127</v>
      </c>
      <c r="O29" s="163"/>
      <c r="P29" s="56">
        <f>'P. Promo - Região S e SE'!F29</f>
        <v>329.94923857868019</v>
      </c>
      <c r="Q29" s="167"/>
      <c r="R29" s="56">
        <f t="shared" si="2"/>
        <v>4.9492385786802027</v>
      </c>
      <c r="S29" s="163"/>
      <c r="T29" s="178">
        <f>'Preços 2017 - Região S e SE'!J29</f>
        <v>325</v>
      </c>
      <c r="U29" s="30"/>
    </row>
    <row r="30" spans="1:21" x14ac:dyDescent="0.25">
      <c r="A30" s="1"/>
      <c r="B30" s="22">
        <f>IF('Reaj 2016 - Região S e SE '!B37="","",'Reaj 2016 - Região S e SE '!B37)</f>
        <v>2010</v>
      </c>
      <c r="C30" s="9"/>
      <c r="D30" s="64" t="s">
        <v>79</v>
      </c>
      <c r="E30" s="1"/>
      <c r="F30" s="66">
        <f>'Preços 2017 - Região ABC e GRU'!F31</f>
        <v>322.84263959390864</v>
      </c>
      <c r="G30" s="67"/>
      <c r="H30" s="66">
        <f>'Reaj 2016 - Região S e SE '!R37</f>
        <v>4.690355329949238</v>
      </c>
      <c r="I30" s="67"/>
      <c r="J30" s="66">
        <f>'Reaj 2016 - Região S e SE '!T37</f>
        <v>308</v>
      </c>
      <c r="K30" s="68"/>
      <c r="L30" s="176">
        <f t="shared" si="3"/>
        <v>3.1446540880503221E-2</v>
      </c>
      <c r="M30" s="163"/>
      <c r="N30" s="177">
        <f t="shared" si="4"/>
        <v>10.152284263959416</v>
      </c>
      <c r="O30" s="163"/>
      <c r="P30" s="56">
        <f>'P. Promo - Região S e SE'!F30</f>
        <v>312.69035532994923</v>
      </c>
      <c r="Q30" s="167"/>
      <c r="R30" s="56">
        <f t="shared" si="2"/>
        <v>4.690355329949238</v>
      </c>
      <c r="S30" s="163"/>
      <c r="T30" s="178">
        <f>'Preços 2017 - Região S e SE'!J30</f>
        <v>308</v>
      </c>
      <c r="U30" s="30"/>
    </row>
    <row r="31" spans="1:21" x14ac:dyDescent="0.25">
      <c r="A31" s="1"/>
      <c r="B31" s="22">
        <f>IF('Reaj 2016 - Região S e SE '!B38="","",'Reaj 2016 - Região S e SE '!B38)</f>
        <v>1106</v>
      </c>
      <c r="C31" s="9"/>
      <c r="D31" s="64" t="s">
        <v>24</v>
      </c>
      <c r="E31" s="1"/>
      <c r="F31" s="66">
        <f>'Preços 2017 - Região ABC e GRU'!F32</f>
        <v>345.17766497461929</v>
      </c>
      <c r="G31" s="67"/>
      <c r="H31" s="66">
        <f>'Reaj 2016 - Região S e SE '!R38</f>
        <v>4.7512690355329941</v>
      </c>
      <c r="I31" s="67"/>
      <c r="J31" s="66">
        <f>'Reaj 2016 - Região S e SE '!T38</f>
        <v>312</v>
      </c>
      <c r="K31" s="68"/>
      <c r="L31" s="176">
        <f t="shared" si="3"/>
        <v>8.2352941176470656E-2</v>
      </c>
      <c r="M31" s="163"/>
      <c r="N31" s="177">
        <f t="shared" si="4"/>
        <v>28.426395939086319</v>
      </c>
      <c r="O31" s="163"/>
      <c r="P31" s="56">
        <f>'P. Promo - Região S e SE'!F31</f>
        <v>316.75126903553297</v>
      </c>
      <c r="Q31" s="167"/>
      <c r="R31" s="56">
        <f t="shared" si="2"/>
        <v>4.7512690355329941</v>
      </c>
      <c r="S31" s="163"/>
      <c r="T31" s="178">
        <f>'Preços 2017 - Região S e SE'!J31</f>
        <v>312</v>
      </c>
      <c r="U31" s="30"/>
    </row>
    <row r="32" spans="1:21" x14ac:dyDescent="0.25">
      <c r="A32" s="1"/>
      <c r="B32" s="22">
        <f>IF('Reaj 2016 - Região S e SE '!B39="","",'Reaj 2016 - Região S e SE '!B39)</f>
        <v>1131</v>
      </c>
      <c r="C32" s="9"/>
      <c r="D32" s="64" t="s">
        <v>25</v>
      </c>
      <c r="E32" s="1"/>
      <c r="F32" s="66">
        <f>'Preços 2017 - Região ABC e GRU'!F33</f>
        <v>345.17766497461929</v>
      </c>
      <c r="G32" s="67"/>
      <c r="H32" s="66">
        <f>'Reaj 2016 - Região S e SE '!R39</f>
        <v>4.7512690355329941</v>
      </c>
      <c r="I32" s="67"/>
      <c r="J32" s="66">
        <f>'Reaj 2016 - Região S e SE '!T39</f>
        <v>312</v>
      </c>
      <c r="K32" s="68"/>
      <c r="L32" s="176">
        <f t="shared" si="3"/>
        <v>8.2352941176470656E-2</v>
      </c>
      <c r="M32" s="163"/>
      <c r="N32" s="177">
        <f t="shared" si="4"/>
        <v>28.426395939086319</v>
      </c>
      <c r="O32" s="163"/>
      <c r="P32" s="56">
        <f>'P. Promo - Região S e SE'!F32</f>
        <v>316.75126903553297</v>
      </c>
      <c r="Q32" s="167"/>
      <c r="R32" s="56">
        <f t="shared" si="2"/>
        <v>4.7512690355329941</v>
      </c>
      <c r="S32" s="163"/>
      <c r="T32" s="178">
        <f>'Preços 2017 - Região S e SE'!J32</f>
        <v>312</v>
      </c>
      <c r="U32" s="30"/>
    </row>
    <row r="33" spans="1:21" x14ac:dyDescent="0.25">
      <c r="A33" s="1"/>
      <c r="B33" s="22">
        <v>1104</v>
      </c>
      <c r="C33" s="9"/>
      <c r="D33" s="64" t="s">
        <v>95</v>
      </c>
      <c r="E33" s="1"/>
      <c r="F33" s="66">
        <f>'Preços 2017 - Região ABC e GRU'!F34</f>
        <v>310.65989847715736</v>
      </c>
      <c r="G33" s="67"/>
      <c r="H33" s="66">
        <f>'Reaj 2016 - Região S e SE '!R41</f>
        <v>4.690355329949238</v>
      </c>
      <c r="I33" s="67"/>
      <c r="J33" s="66">
        <f>'Reaj 2016 - Região S e SE '!T41</f>
        <v>308</v>
      </c>
      <c r="K33" s="68"/>
      <c r="L33" s="176">
        <f t="shared" si="3"/>
        <v>8.169934640522869E-2</v>
      </c>
      <c r="M33" s="163"/>
      <c r="N33" s="177">
        <f t="shared" si="4"/>
        <v>25.380710659898455</v>
      </c>
      <c r="O33" s="163"/>
      <c r="P33" s="56">
        <f>'P. Promo - Região S e SE'!F33</f>
        <v>285.2791878172589</v>
      </c>
      <c r="Q33" s="167"/>
      <c r="R33" s="56">
        <f t="shared" si="2"/>
        <v>4.2791878172588831</v>
      </c>
      <c r="S33" s="163"/>
      <c r="T33" s="178">
        <f>'Preços 2017 - Região S e SE'!J33</f>
        <v>281</v>
      </c>
      <c r="U33" s="30"/>
    </row>
    <row r="34" spans="1:21" x14ac:dyDescent="0.25">
      <c r="A34" s="1"/>
      <c r="B34" s="22">
        <f>IF('Reaj 2016 - Região S e SE '!B42="","",'Reaj 2016 - Região S e SE '!B42)</f>
        <v>1111</v>
      </c>
      <c r="C34" s="9"/>
      <c r="D34" s="64" t="s">
        <v>40</v>
      </c>
      <c r="E34" s="1"/>
      <c r="F34" s="66">
        <f>'Preços 2017 - Região ABC e GRU'!F35</f>
        <v>361.42131979695432</v>
      </c>
      <c r="G34" s="67"/>
      <c r="H34" s="66">
        <f>'Reaj 2016 - Região S e SE '!R42</f>
        <v>4.9492385786802027</v>
      </c>
      <c r="I34" s="67"/>
      <c r="J34" s="66">
        <f>'Reaj 2016 - Região S e SE '!T42</f>
        <v>325</v>
      </c>
      <c r="K34" s="68"/>
      <c r="L34" s="176">
        <f t="shared" si="3"/>
        <v>8.7078651685393305E-2</v>
      </c>
      <c r="M34" s="163"/>
      <c r="N34" s="177">
        <f t="shared" si="4"/>
        <v>31.472081218274127</v>
      </c>
      <c r="O34" s="163"/>
      <c r="P34" s="56">
        <f>'P. Promo - Região S e SE'!F34</f>
        <v>329.94923857868019</v>
      </c>
      <c r="Q34" s="167"/>
      <c r="R34" s="56">
        <f t="shared" si="2"/>
        <v>4.9492385786802027</v>
      </c>
      <c r="S34" s="163"/>
      <c r="T34" s="178">
        <f>'Preços 2017 - Região S e SE'!J34</f>
        <v>325</v>
      </c>
      <c r="U34" s="30"/>
    </row>
    <row r="35" spans="1:21" x14ac:dyDescent="0.25">
      <c r="A35" s="1"/>
      <c r="B35" s="22">
        <f>IF('Reaj 2016 - Região S e SE '!B43="","",'Reaj 2016 - Região S e SE '!B43)</f>
        <v>2006</v>
      </c>
      <c r="C35" s="9"/>
      <c r="D35" s="64" t="s">
        <v>80</v>
      </c>
      <c r="E35" s="1"/>
      <c r="F35" s="66">
        <f>'Preços 2017 - Região ABC e GRU'!F36</f>
        <v>322.84263959390864</v>
      </c>
      <c r="G35" s="67"/>
      <c r="H35" s="66">
        <f>'Reaj 2016 - Região S e SE '!R43</f>
        <v>4.690355329949238</v>
      </c>
      <c r="I35" s="67"/>
      <c r="J35" s="66">
        <f>'Reaj 2016 - Região S e SE '!T43</f>
        <v>308</v>
      </c>
      <c r="K35" s="68"/>
      <c r="L35" s="176">
        <f t="shared" si="3"/>
        <v>3.1446540880503221E-2</v>
      </c>
      <c r="M35" s="163"/>
      <c r="N35" s="177">
        <f t="shared" si="4"/>
        <v>10.152284263959416</v>
      </c>
      <c r="O35" s="163"/>
      <c r="P35" s="56">
        <f>'P. Promo - Região S e SE'!F35</f>
        <v>312.69035532994923</v>
      </c>
      <c r="Q35" s="167"/>
      <c r="R35" s="56">
        <f t="shared" si="2"/>
        <v>4.690355329949238</v>
      </c>
      <c r="S35" s="163"/>
      <c r="T35" s="178">
        <f>'Preços 2017 - Região S e SE'!J35</f>
        <v>308</v>
      </c>
      <c r="U35" s="30"/>
    </row>
    <row r="36" spans="1:21" x14ac:dyDescent="0.25">
      <c r="A36" s="1"/>
      <c r="B36" s="22">
        <f>IF('Reaj 2016 - Região S e SE '!B44="","",'Reaj 2016 - Região S e SE '!B44)</f>
        <v>1102</v>
      </c>
      <c r="C36" s="9"/>
      <c r="D36" s="64" t="s">
        <v>26</v>
      </c>
      <c r="E36" s="1"/>
      <c r="F36" s="66">
        <f>'Preços 2017 - Região ABC e GRU'!F37</f>
        <v>361.42131979695432</v>
      </c>
      <c r="G36" s="67"/>
      <c r="H36" s="66">
        <f>'Reaj 2016 - Região S e SE '!R44</f>
        <v>4.9492385786802027</v>
      </c>
      <c r="I36" s="67"/>
      <c r="J36" s="66">
        <f>'Reaj 2016 - Região S e SE '!T44</f>
        <v>325</v>
      </c>
      <c r="K36" s="68"/>
      <c r="L36" s="176">
        <f t="shared" si="3"/>
        <v>8.7078651685393305E-2</v>
      </c>
      <c r="M36" s="163"/>
      <c r="N36" s="177">
        <f t="shared" si="4"/>
        <v>31.472081218274127</v>
      </c>
      <c r="O36" s="163"/>
      <c r="P36" s="56">
        <f>'P. Promo - Região S e SE'!F36</f>
        <v>329.94923857868019</v>
      </c>
      <c r="Q36" s="167"/>
      <c r="R36" s="56">
        <f t="shared" si="2"/>
        <v>4.9492385786802027</v>
      </c>
      <c r="S36" s="163"/>
      <c r="T36" s="178">
        <f>'Preços 2017 - Região S e SE'!J36</f>
        <v>325</v>
      </c>
      <c r="U36" s="30"/>
    </row>
    <row r="37" spans="1:21" x14ac:dyDescent="0.25">
      <c r="A37" s="1"/>
      <c r="B37" s="22">
        <f>IF('Reaj 2016 - Região S e SE '!B45="","",'Reaj 2016 - Região S e SE '!B45)</f>
        <v>2005</v>
      </c>
      <c r="C37" s="9"/>
      <c r="D37" s="64" t="s">
        <v>81</v>
      </c>
      <c r="E37" s="1"/>
      <c r="F37" s="66">
        <f>'Preços 2017 - Região ABC e GRU'!F38</f>
        <v>322.84263959390864</v>
      </c>
      <c r="G37" s="67"/>
      <c r="H37" s="66">
        <f>'Reaj 2016 - Região S e SE '!R45</f>
        <v>4.690355329949238</v>
      </c>
      <c r="I37" s="67"/>
      <c r="J37" s="66">
        <f>'Reaj 2016 - Região S e SE '!T45</f>
        <v>308</v>
      </c>
      <c r="K37" s="68"/>
      <c r="L37" s="176">
        <f t="shared" si="3"/>
        <v>3.1446540880503221E-2</v>
      </c>
      <c r="M37" s="163"/>
      <c r="N37" s="177">
        <f t="shared" si="4"/>
        <v>10.152284263959416</v>
      </c>
      <c r="O37" s="163"/>
      <c r="P37" s="56">
        <f>'P. Promo - Região S e SE'!F37</f>
        <v>312.69035532994923</v>
      </c>
      <c r="Q37" s="167"/>
      <c r="R37" s="56">
        <f t="shared" si="2"/>
        <v>4.690355329949238</v>
      </c>
      <c r="S37" s="163"/>
      <c r="T37" s="178">
        <f>'Preços 2017 - Região S e SE'!J37</f>
        <v>308</v>
      </c>
      <c r="U37" s="30"/>
    </row>
    <row r="38" spans="1:21" ht="26.25" x14ac:dyDescent="0.25">
      <c r="A38" s="1"/>
      <c r="B38" s="22">
        <f>IF('Reaj 2016 - Região S e SE '!B46="","",'Reaj 2016 - Região S e SE '!B46)</f>
        <v>1108</v>
      </c>
      <c r="C38" s="9"/>
      <c r="D38" s="64" t="s">
        <v>112</v>
      </c>
      <c r="E38" s="1"/>
      <c r="F38" s="66">
        <f>'Preços 2017 - Região ABC e GRU'!F39</f>
        <v>345.17766497461929</v>
      </c>
      <c r="G38" s="67"/>
      <c r="H38" s="66">
        <f>'Reaj 2016 - Região S e SE '!R46</f>
        <v>4.7512690355329941</v>
      </c>
      <c r="I38" s="67"/>
      <c r="J38" s="66">
        <f>'Reaj 2016 - Região S e SE '!T46</f>
        <v>312</v>
      </c>
      <c r="K38" s="68"/>
      <c r="L38" s="176">
        <f t="shared" si="3"/>
        <v>8.2352941176470656E-2</v>
      </c>
      <c r="M38" s="163"/>
      <c r="N38" s="177">
        <f t="shared" si="4"/>
        <v>28.426395939086319</v>
      </c>
      <c r="O38" s="163"/>
      <c r="P38" s="56">
        <f>'P. Promo - Região S e SE'!F38</f>
        <v>316.75126903553297</v>
      </c>
      <c r="Q38" s="167"/>
      <c r="R38" s="56">
        <f t="shared" si="2"/>
        <v>4.7512690355329941</v>
      </c>
      <c r="S38" s="163"/>
      <c r="T38" s="178">
        <f>'Preços 2017 - Região S e SE'!J38</f>
        <v>312</v>
      </c>
      <c r="U38" s="30"/>
    </row>
    <row r="39" spans="1:21" x14ac:dyDescent="0.25">
      <c r="A39" s="1"/>
      <c r="B39" s="22">
        <f>IF('Reaj 2016 - Região S e SE '!B48="","",'Reaj 2016 - Região S e SE '!B48)</f>
        <v>1127</v>
      </c>
      <c r="C39" s="9"/>
      <c r="D39" s="64" t="s">
        <v>103</v>
      </c>
      <c r="E39" s="1"/>
      <c r="F39" s="66">
        <f>'Preços 2017 - Região ABC e GRU'!F40</f>
        <v>340.10152284263961</v>
      </c>
      <c r="G39" s="67"/>
      <c r="H39" s="66">
        <f>'Reaj 2016 - Região S e SE '!R48</f>
        <v>4.690355329949238</v>
      </c>
      <c r="I39" s="67"/>
      <c r="J39" s="66">
        <f>'Reaj 2016 - Região S e SE '!T48</f>
        <v>308</v>
      </c>
      <c r="K39" s="68"/>
      <c r="L39" s="176">
        <f t="shared" si="3"/>
        <v>8.0597014925373217E-2</v>
      </c>
      <c r="M39" s="163"/>
      <c r="N39" s="177">
        <f t="shared" si="4"/>
        <v>27.411167512690383</v>
      </c>
      <c r="O39" s="163"/>
      <c r="P39" s="56">
        <f>'P. Promo - Região S e SE'!F39</f>
        <v>312.69035532994923</v>
      </c>
      <c r="Q39" s="167"/>
      <c r="R39" s="56">
        <f t="shared" si="2"/>
        <v>4.690355329949238</v>
      </c>
      <c r="S39" s="163"/>
      <c r="T39" s="178">
        <f>'Preços 2017 - Região S e SE'!J39</f>
        <v>308</v>
      </c>
      <c r="U39" s="30"/>
    </row>
    <row r="40" spans="1:21" x14ac:dyDescent="0.25">
      <c r="A40" s="1"/>
      <c r="B40" s="22">
        <f>IF('Reaj 2016 - Região S e SE '!B49="","",'Reaj 2016 - Região S e SE '!B49)</f>
        <v>1123</v>
      </c>
      <c r="C40" s="9"/>
      <c r="D40" s="64" t="s">
        <v>28</v>
      </c>
      <c r="E40" s="1"/>
      <c r="F40" s="66">
        <f>'Preços 2017 - Região ABC e GRU'!F41</f>
        <v>398.98477157360406</v>
      </c>
      <c r="G40" s="67"/>
      <c r="H40" s="66">
        <f>'Reaj 2016 - Região S e SE '!R49</f>
        <v>5.4822335025380706</v>
      </c>
      <c r="I40" s="67"/>
      <c r="J40" s="66">
        <f>'Reaj 2016 - Região S e SE '!T49</f>
        <v>360</v>
      </c>
      <c r="K40" s="68"/>
      <c r="L40" s="176">
        <f t="shared" si="3"/>
        <v>8.3969465648854977E-2</v>
      </c>
      <c r="M40" s="163"/>
      <c r="N40" s="177">
        <f t="shared" si="4"/>
        <v>33.502538071065999</v>
      </c>
      <c r="O40" s="163"/>
      <c r="P40" s="56">
        <f>'P. Promo - Região S e SE'!F40</f>
        <v>365.48223350253807</v>
      </c>
      <c r="Q40" s="167"/>
      <c r="R40" s="56">
        <f t="shared" si="2"/>
        <v>5.4822335025380706</v>
      </c>
      <c r="S40" s="163"/>
      <c r="T40" s="178">
        <f>'Preços 2017 - Região S e SE'!J40</f>
        <v>360</v>
      </c>
      <c r="U40" s="30"/>
    </row>
    <row r="41" spans="1:21" x14ac:dyDescent="0.25">
      <c r="A41" s="1"/>
      <c r="B41" s="22">
        <f>IF('Reaj 2016 - Região S e SE '!B50="","",'Reaj 2016 - Região S e SE '!B50)</f>
        <v>1103</v>
      </c>
      <c r="C41" s="9"/>
      <c r="D41" s="64" t="s">
        <v>29</v>
      </c>
      <c r="E41" s="1"/>
      <c r="F41" s="66">
        <f>'Preços 2017 - Região ABC e GRU'!F42</f>
        <v>398.98477157360406</v>
      </c>
      <c r="G41" s="67"/>
      <c r="H41" s="66">
        <f>'Reaj 2016 - Região S e SE '!R50</f>
        <v>5.4822335025380706</v>
      </c>
      <c r="I41" s="67"/>
      <c r="J41" s="66">
        <f>'Reaj 2016 - Região S e SE '!T50</f>
        <v>360</v>
      </c>
      <c r="K41" s="68"/>
      <c r="L41" s="176">
        <f t="shared" si="0"/>
        <v>8.3969465648854977E-2</v>
      </c>
      <c r="M41" s="163"/>
      <c r="N41" s="177">
        <f t="shared" si="1"/>
        <v>33.502538071065999</v>
      </c>
      <c r="O41" s="163"/>
      <c r="P41" s="56">
        <f>'P. Promo - Região S e SE'!F41</f>
        <v>365.48223350253807</v>
      </c>
      <c r="Q41" s="167"/>
      <c r="R41" s="56">
        <f t="shared" si="2"/>
        <v>5.4822335025380706</v>
      </c>
      <c r="S41" s="163"/>
      <c r="T41" s="178">
        <f>'Preços 2017 - Região S e SE'!J41</f>
        <v>360</v>
      </c>
      <c r="U41" s="30"/>
    </row>
    <row r="42" spans="1:21" x14ac:dyDescent="0.25">
      <c r="A42" s="1"/>
      <c r="B42" s="22">
        <f>IF('Reaj 2016 - Região S e SE '!B51="","",'Reaj 2016 - Região S e SE '!B51)</f>
        <v>1163</v>
      </c>
      <c r="C42" s="9"/>
      <c r="D42" s="64" t="s">
        <v>30</v>
      </c>
      <c r="E42" s="1"/>
      <c r="F42" s="66">
        <f>'Preços 2017 - Região ABC e GRU'!F43</f>
        <v>324.87309644670052</v>
      </c>
      <c r="G42" s="67"/>
      <c r="H42" s="66">
        <f>'Reaj 2016 - Região S e SE '!R51</f>
        <v>4.4619289340101522</v>
      </c>
      <c r="I42" s="67"/>
      <c r="J42" s="66">
        <f>'Reaj 2016 - Região S e SE '!T51</f>
        <v>293</v>
      </c>
      <c r="K42" s="68"/>
      <c r="L42" s="176">
        <f t="shared" si="0"/>
        <v>8.4375000000000089E-2</v>
      </c>
      <c r="M42" s="163"/>
      <c r="N42" s="177">
        <f t="shared" si="1"/>
        <v>27.411167512690383</v>
      </c>
      <c r="O42" s="163"/>
      <c r="P42" s="56">
        <f>'P. Promo - Região S e SE'!F42</f>
        <v>297.46192893401013</v>
      </c>
      <c r="Q42" s="167"/>
      <c r="R42" s="56">
        <f t="shared" si="2"/>
        <v>4.4619289340101522</v>
      </c>
      <c r="S42" s="163"/>
      <c r="T42" s="178">
        <f>'Preços 2017 - Região S e SE'!J42</f>
        <v>293</v>
      </c>
      <c r="U42" s="30"/>
    </row>
    <row r="43" spans="1:21" ht="4.9000000000000004" customHeight="1" x14ac:dyDescent="0.25">
      <c r="A43" s="9"/>
      <c r="B43" s="31"/>
      <c r="C43" s="9"/>
      <c r="D43" s="28"/>
      <c r="E43" s="28"/>
      <c r="F43" s="28"/>
      <c r="G43" s="9"/>
      <c r="H43" s="9"/>
      <c r="I43" s="9"/>
      <c r="J43" s="32"/>
      <c r="K43" s="28"/>
      <c r="M43" s="164"/>
      <c r="O43" s="164"/>
      <c r="Q43" s="164"/>
      <c r="S43" s="164"/>
    </row>
    <row r="44" spans="1:21" x14ac:dyDescent="0.25">
      <c r="A44" s="33"/>
      <c r="B44" s="346" t="s">
        <v>31</v>
      </c>
      <c r="C44" s="346"/>
      <c r="D44" s="346"/>
      <c r="E44" s="346"/>
      <c r="F44" s="346"/>
      <c r="G44" s="346"/>
      <c r="H44" s="346"/>
      <c r="I44" s="346"/>
      <c r="J44" s="346"/>
      <c r="K44" s="346"/>
      <c r="L44" s="346"/>
      <c r="M44" s="346"/>
      <c r="N44" s="346"/>
      <c r="O44" s="346"/>
      <c r="P44" s="346"/>
      <c r="Q44" s="346"/>
      <c r="R44" s="346"/>
      <c r="S44" s="346"/>
    </row>
    <row r="45" spans="1:21" ht="21.75" customHeight="1" x14ac:dyDescent="0.25">
      <c r="A45" s="9"/>
      <c r="B45" s="31"/>
      <c r="C45" s="9"/>
      <c r="D45" s="28"/>
      <c r="E45" s="28"/>
      <c r="F45" s="28"/>
      <c r="G45" s="9"/>
      <c r="H45" s="9"/>
      <c r="I45" s="9"/>
      <c r="J45" s="32"/>
      <c r="K45" s="28"/>
      <c r="M45" s="164"/>
      <c r="O45" s="164"/>
      <c r="Q45" s="164"/>
      <c r="S45" s="164"/>
    </row>
    <row r="46" spans="1:21" x14ac:dyDescent="0.25">
      <c r="A46" s="35"/>
      <c r="B46" s="347" t="s">
        <v>32</v>
      </c>
      <c r="C46" s="347"/>
      <c r="D46" s="347"/>
      <c r="E46" s="347"/>
      <c r="F46" s="347"/>
      <c r="G46" s="347"/>
      <c r="H46" s="347"/>
      <c r="I46" s="347"/>
      <c r="J46" s="347"/>
      <c r="K46" s="347"/>
      <c r="L46" s="347"/>
      <c r="M46" s="347"/>
      <c r="N46" s="347"/>
      <c r="O46" s="347"/>
      <c r="P46" s="347"/>
      <c r="Q46" s="347"/>
      <c r="R46" s="347"/>
      <c r="S46" s="347"/>
    </row>
    <row r="47" spans="1:21" ht="15" customHeight="1" x14ac:dyDescent="0.25">
      <c r="A47" s="9"/>
      <c r="B47" s="349" t="s">
        <v>284</v>
      </c>
      <c r="C47" s="349"/>
      <c r="D47" s="349"/>
      <c r="E47" s="349"/>
      <c r="F47" s="349"/>
      <c r="G47" s="349"/>
      <c r="H47" s="349"/>
      <c r="I47" s="349"/>
      <c r="J47" s="349"/>
      <c r="K47" s="9"/>
      <c r="M47" s="77"/>
      <c r="O47" s="77"/>
      <c r="Q47" s="77"/>
      <c r="S47" s="77"/>
    </row>
    <row r="48" spans="1:21" x14ac:dyDescent="0.25">
      <c r="A48" s="35"/>
      <c r="B48" s="348"/>
      <c r="C48" s="348"/>
      <c r="D48" s="348"/>
      <c r="E48" s="348"/>
      <c r="F48" s="348"/>
      <c r="G48" s="348"/>
      <c r="H48" s="348"/>
      <c r="I48" s="348"/>
      <c r="J48" s="348"/>
      <c r="K48" s="272"/>
      <c r="M48" s="165"/>
      <c r="O48" s="165"/>
      <c r="Q48" s="165"/>
      <c r="S48" s="165"/>
    </row>
    <row r="49" spans="1:21" ht="15" customHeight="1" x14ac:dyDescent="0.25">
      <c r="A49" s="35"/>
      <c r="B49" s="348" t="s">
        <v>90</v>
      </c>
      <c r="C49" s="348"/>
      <c r="D49" s="348"/>
      <c r="E49" s="348"/>
      <c r="F49" s="348"/>
      <c r="G49" s="348"/>
      <c r="H49" s="348"/>
      <c r="I49" s="348"/>
      <c r="J49" s="348"/>
      <c r="K49" s="272"/>
      <c r="M49" s="165"/>
      <c r="O49" s="165"/>
      <c r="Q49" s="165"/>
      <c r="S49" s="165"/>
    </row>
    <row r="50" spans="1:21" ht="15" customHeight="1" x14ac:dyDescent="0.25">
      <c r="A50" s="35"/>
      <c r="B50" s="272"/>
      <c r="C50" s="272"/>
      <c r="D50" s="272"/>
      <c r="E50" s="272"/>
      <c r="F50" s="272"/>
      <c r="G50" s="272"/>
      <c r="H50" s="272"/>
      <c r="I50" s="272"/>
      <c r="J50" s="272"/>
      <c r="K50" s="272"/>
      <c r="M50" s="165"/>
      <c r="O50" s="165"/>
      <c r="Q50" s="165"/>
      <c r="S50" s="165"/>
    </row>
    <row r="51" spans="1:21" ht="15" customHeight="1" x14ac:dyDescent="0.25">
      <c r="A51" s="35"/>
      <c r="B51" s="272"/>
      <c r="C51" s="272"/>
      <c r="D51" s="272"/>
      <c r="E51" s="272"/>
      <c r="F51" s="272"/>
      <c r="G51" s="272"/>
      <c r="H51" s="272"/>
      <c r="I51" s="272"/>
      <c r="J51" s="272"/>
      <c r="K51" s="272"/>
      <c r="M51" s="165"/>
      <c r="O51" s="165"/>
      <c r="Q51" s="165"/>
      <c r="S51" s="165"/>
    </row>
    <row r="52" spans="1:21" x14ac:dyDescent="0.25">
      <c r="A52" s="26"/>
      <c r="B52" s="35"/>
      <c r="C52" s="9"/>
      <c r="D52" s="35"/>
      <c r="E52" s="35"/>
      <c r="F52" s="35"/>
      <c r="G52" s="9"/>
      <c r="H52" s="35"/>
      <c r="I52" s="9"/>
      <c r="J52" s="35"/>
      <c r="K52" s="35"/>
      <c r="M52" s="166"/>
      <c r="O52" s="166"/>
      <c r="Q52" s="166"/>
      <c r="S52" s="166"/>
    </row>
    <row r="53" spans="1:21" ht="15.75" customHeight="1" x14ac:dyDescent="0.25">
      <c r="A53" s="26"/>
      <c r="B53" s="344" t="s">
        <v>111</v>
      </c>
      <c r="C53" s="344"/>
      <c r="D53" s="344"/>
      <c r="E53" s="344"/>
      <c r="F53" s="344"/>
      <c r="G53" s="344"/>
      <c r="H53" s="344"/>
      <c r="I53" s="344"/>
      <c r="J53" s="344"/>
      <c r="K53" s="344"/>
      <c r="L53" s="344"/>
      <c r="M53" s="344"/>
      <c r="N53" s="344"/>
      <c r="O53" s="344"/>
      <c r="P53" s="344"/>
      <c r="Q53" s="344"/>
      <c r="R53" s="344"/>
      <c r="S53" s="344"/>
      <c r="T53" s="344"/>
      <c r="U53" s="344"/>
    </row>
    <row r="54" spans="1:21" ht="15.75" customHeight="1" x14ac:dyDescent="0.25">
      <c r="B54" s="344" t="s">
        <v>46</v>
      </c>
      <c r="C54" s="344"/>
      <c r="D54" s="344"/>
      <c r="E54" s="344"/>
      <c r="F54" s="344"/>
      <c r="G54" s="344"/>
      <c r="H54" s="344"/>
      <c r="I54" s="344"/>
      <c r="J54" s="344"/>
      <c r="K54" s="344"/>
      <c r="L54" s="344"/>
      <c r="M54" s="344"/>
      <c r="N54" s="344"/>
      <c r="O54" s="344"/>
      <c r="P54" s="344"/>
      <c r="Q54" s="344"/>
      <c r="R54" s="344"/>
      <c r="S54" s="344"/>
      <c r="T54" s="344"/>
      <c r="U54" s="344"/>
    </row>
  </sheetData>
  <mergeCells count="10">
    <mergeCell ref="B48:J48"/>
    <mergeCell ref="B49:J49"/>
    <mergeCell ref="B53:U53"/>
    <mergeCell ref="B54:U54"/>
    <mergeCell ref="B2:S2"/>
    <mergeCell ref="B3:S3"/>
    <mergeCell ref="B4:T5"/>
    <mergeCell ref="B44:S44"/>
    <mergeCell ref="B46:S46"/>
    <mergeCell ref="B47:J47"/>
  </mergeCells>
  <printOptions horizontalCentered="1"/>
  <pageMargins left="0.35433070866141736" right="0.39370078740157483" top="1.3779527559055118" bottom="0.78740157480314965" header="0.31496062992125984" footer="0.31496062992125984"/>
  <pageSetup paperSize="9" scale="42" orientation="portrait" r:id="rId1"/>
  <headerFooter>
    <oddHeader>&amp;R&amp;"Arial,Negrito"&amp;18Anexo 2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8">
    <tabColor theme="8" tint="-0.499984740745262"/>
    <pageSetUpPr fitToPage="1"/>
  </sheetPr>
  <dimension ref="A1:T63"/>
  <sheetViews>
    <sheetView showGridLines="0" zoomScale="85" zoomScaleNormal="85" workbookViewId="0">
      <pane ySplit="7" topLeftCell="A17" activePane="bottomLeft" state="frozen"/>
      <selection activeCell="A32" sqref="A32:XFD32"/>
      <selection pane="bottomLeft" activeCell="N32" sqref="D32:N32"/>
    </sheetView>
  </sheetViews>
  <sheetFormatPr defaultColWidth="9.140625" defaultRowHeight="15.75" x14ac:dyDescent="0.25"/>
  <cols>
    <col min="1" max="1" width="1.7109375" style="7" customWidth="1"/>
    <col min="2" max="2" width="9.85546875" style="7" customWidth="1"/>
    <col min="3" max="3" width="0.42578125" style="7" customWidth="1"/>
    <col min="4" max="4" width="63.28515625" style="7" customWidth="1"/>
    <col min="5" max="5" width="0.5703125" style="7" customWidth="1"/>
    <col min="6" max="6" width="17.5703125" style="7" customWidth="1"/>
    <col min="7" max="7" width="0.42578125" style="7" customWidth="1"/>
    <col min="8" max="8" width="16.140625" style="7" customWidth="1"/>
    <col min="9" max="9" width="0.42578125" style="7" customWidth="1"/>
    <col min="10" max="10" width="17" style="7" customWidth="1"/>
    <col min="11" max="11" width="0.85546875" style="7" customWidth="1"/>
    <col min="12" max="12" width="19.140625" style="7" customWidth="1"/>
    <col min="13" max="13" width="0.42578125" style="7" customWidth="1"/>
    <col min="14" max="14" width="19.5703125" style="7" customWidth="1"/>
    <col min="15" max="15" width="1.7109375" style="7" customWidth="1"/>
    <col min="16" max="20" width="0" style="7" hidden="1" customWidth="1"/>
    <col min="21" max="24" width="14.28515625" style="7" bestFit="1" customWidth="1"/>
    <col min="25" max="16384" width="9.140625" style="7"/>
  </cols>
  <sheetData>
    <row r="1" spans="1:20" s="5" customFormat="1" ht="12.75" customHeight="1" x14ac:dyDescent="0.25">
      <c r="A1" s="1"/>
      <c r="B1" s="2"/>
      <c r="C1" s="1"/>
      <c r="D1" s="3"/>
      <c r="E1" s="1"/>
      <c r="F1" s="4"/>
      <c r="G1" s="1"/>
      <c r="H1" s="4"/>
      <c r="I1" s="1"/>
      <c r="J1" s="4"/>
      <c r="K1" s="1"/>
      <c r="L1" s="4"/>
      <c r="M1" s="1"/>
      <c r="O1" s="6"/>
    </row>
    <row r="2" spans="1:20" ht="23.25" customHeight="1" x14ac:dyDescent="0.25">
      <c r="A2" s="1"/>
      <c r="B2" s="344" t="s">
        <v>0</v>
      </c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1"/>
    </row>
    <row r="3" spans="1:20" s="5" customFormat="1" x14ac:dyDescent="0.25">
      <c r="A3" s="1"/>
      <c r="B3" s="344" t="s">
        <v>63</v>
      </c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6"/>
    </row>
    <row r="4" spans="1:20" x14ac:dyDescent="0.25">
      <c r="A4" s="1"/>
      <c r="B4" s="345" t="s">
        <v>389</v>
      </c>
      <c r="C4" s="345"/>
      <c r="D4" s="345"/>
      <c r="E4" s="345"/>
      <c r="F4" s="345"/>
      <c r="G4" s="345"/>
      <c r="H4" s="345"/>
      <c r="I4" s="345"/>
      <c r="J4" s="345"/>
      <c r="K4" s="345"/>
      <c r="L4" s="345"/>
      <c r="M4" s="345"/>
      <c r="N4" s="345"/>
      <c r="O4" s="1"/>
    </row>
    <row r="5" spans="1:20" ht="5.25" customHeight="1" x14ac:dyDescent="0.25">
      <c r="A5" s="1"/>
      <c r="B5" s="273"/>
      <c r="C5" s="9"/>
      <c r="D5" s="10"/>
      <c r="E5" s="1"/>
      <c r="F5" s="11"/>
      <c r="G5" s="9"/>
      <c r="H5" s="11"/>
      <c r="I5" s="9"/>
      <c r="J5" s="11"/>
      <c r="K5" s="1"/>
      <c r="L5" s="11"/>
      <c r="M5" s="9"/>
      <c r="N5" s="11"/>
      <c r="O5" s="1"/>
    </row>
    <row r="6" spans="1:20" ht="47.25" x14ac:dyDescent="0.25">
      <c r="A6" s="12"/>
      <c r="B6" s="13" t="s">
        <v>2</v>
      </c>
      <c r="C6" s="14"/>
      <c r="D6" s="15" t="s">
        <v>3</v>
      </c>
      <c r="E6" s="12"/>
      <c r="F6" s="16" t="s">
        <v>4</v>
      </c>
      <c r="G6" s="14"/>
      <c r="H6" s="16" t="s">
        <v>48</v>
      </c>
      <c r="I6" s="14"/>
      <c r="J6" s="16" t="s">
        <v>6</v>
      </c>
      <c r="K6" s="12"/>
      <c r="L6" s="16" t="s">
        <v>7</v>
      </c>
      <c r="M6" s="14"/>
      <c r="N6" s="17" t="s">
        <v>49</v>
      </c>
      <c r="O6" s="12"/>
    </row>
    <row r="7" spans="1:20" s="21" customFormat="1" ht="3.6" customHeight="1" x14ac:dyDescent="0.2">
      <c r="A7" s="1"/>
      <c r="B7" s="312"/>
      <c r="C7" s="9"/>
      <c r="D7" s="19"/>
      <c r="E7" s="1"/>
      <c r="F7" s="316"/>
      <c r="G7" s="9"/>
      <c r="H7" s="316"/>
      <c r="I7" s="9"/>
      <c r="J7" s="316"/>
      <c r="K7" s="1"/>
      <c r="L7" s="316"/>
      <c r="M7" s="9"/>
      <c r="N7" s="316"/>
      <c r="O7" s="1"/>
    </row>
    <row r="8" spans="1:20" hidden="1" x14ac:dyDescent="0.25">
      <c r="A8" s="1"/>
      <c r="B8" s="22">
        <f>IF('Reaj 2016 - Região N, NE e CO'!B8="","",'Reaj 2016 - Região N, NE e CO'!B8)</f>
        <v>1100</v>
      </c>
      <c r="C8" s="9"/>
      <c r="D8" s="64" t="s">
        <v>9</v>
      </c>
      <c r="E8" s="1"/>
      <c r="F8" s="66">
        <f>'Reaj 2016 - Região N, NE e CO'!P8</f>
        <v>344.16243654822335</v>
      </c>
      <c r="G8" s="67"/>
      <c r="H8" s="66">
        <f>'Reaj 2016 - Região N, NE e CO'!R8</f>
        <v>5.1624365482233499</v>
      </c>
      <c r="I8" s="67"/>
      <c r="J8" s="66">
        <f>'Reaj 2016 - Região N, NE e CO'!T8</f>
        <v>339</v>
      </c>
      <c r="K8" s="68"/>
      <c r="L8" s="66">
        <f>'Reaj 2016 - Região N, NE e CO'!V8</f>
        <v>2064.9746192893399</v>
      </c>
      <c r="M8" s="67"/>
      <c r="N8" s="66">
        <f>'Reaj 2016 - Região N, NE e CO'!X8</f>
        <v>2034</v>
      </c>
      <c r="O8" s="1"/>
      <c r="Q8" s="30"/>
    </row>
    <row r="9" spans="1:20" x14ac:dyDescent="0.25">
      <c r="A9" s="1"/>
      <c r="B9" s="99">
        <v>1140</v>
      </c>
      <c r="C9" s="100"/>
      <c r="D9" s="64" t="s">
        <v>285</v>
      </c>
      <c r="E9" s="1"/>
      <c r="F9" s="66">
        <f>F8</f>
        <v>344.16243654822335</v>
      </c>
      <c r="G9" s="67"/>
      <c r="H9" s="66">
        <f>H8</f>
        <v>5.1624365482233499</v>
      </c>
      <c r="I9" s="67"/>
      <c r="J9" s="66">
        <f>J8</f>
        <v>339</v>
      </c>
      <c r="K9" s="68"/>
      <c r="L9" s="66">
        <f>L8</f>
        <v>2064.9746192893399</v>
      </c>
      <c r="M9" s="67"/>
      <c r="N9" s="66">
        <f>N8</f>
        <v>2034</v>
      </c>
      <c r="O9" s="1"/>
      <c r="P9" s="30" t="e">
        <v>#N/A</v>
      </c>
      <c r="Q9" s="30" t="e">
        <v>#N/A</v>
      </c>
      <c r="R9" s="30" t="e">
        <v>#N/A</v>
      </c>
      <c r="S9" s="30" t="e">
        <v>#N/A</v>
      </c>
      <c r="T9" s="30" t="e">
        <v>#N/A</v>
      </c>
    </row>
    <row r="10" spans="1:20" hidden="1" x14ac:dyDescent="0.25">
      <c r="A10" s="1"/>
      <c r="B10" s="22">
        <f>IF('Reaj 2016 - Região N, NE e CO'!B9="","",'Reaj 2016 - Região N, NE e CO'!B9)</f>
        <v>1124</v>
      </c>
      <c r="C10" s="9"/>
      <c r="D10" s="64" t="s">
        <v>10</v>
      </c>
      <c r="E10" s="1"/>
      <c r="F10" s="66">
        <f>'Reaj 2016 - Região N, NE e CO'!P9</f>
        <v>297.46192893401013</v>
      </c>
      <c r="G10" s="67"/>
      <c r="H10" s="66">
        <f>'Reaj 2016 - Região N, NE e CO'!R9</f>
        <v>4.4619289340101522</v>
      </c>
      <c r="I10" s="67"/>
      <c r="J10" s="66">
        <f>'Reaj 2016 - Região N, NE e CO'!T9</f>
        <v>293</v>
      </c>
      <c r="K10" s="68"/>
      <c r="L10" s="66">
        <f>'Reaj 2016 - Região N, NE e CO'!V9</f>
        <v>1784.7715736040609</v>
      </c>
      <c r="M10" s="67"/>
      <c r="N10" s="66">
        <f>'Reaj 2016 - Região N, NE e CO'!X9</f>
        <v>1758</v>
      </c>
      <c r="O10" s="1"/>
      <c r="P10" s="30">
        <v>0</v>
      </c>
      <c r="Q10" s="30">
        <v>0</v>
      </c>
      <c r="R10" s="30">
        <v>0</v>
      </c>
      <c r="S10" s="30">
        <v>0</v>
      </c>
      <c r="T10" s="30">
        <v>0</v>
      </c>
    </row>
    <row r="11" spans="1:20" x14ac:dyDescent="0.25">
      <c r="A11" s="1"/>
      <c r="B11" s="22">
        <v>1133</v>
      </c>
      <c r="C11" s="9"/>
      <c r="D11" s="64" t="s">
        <v>110</v>
      </c>
      <c r="E11" s="1"/>
      <c r="F11" s="66">
        <f>'Reaj 2016 - Região N, NE e CO'!P10</f>
        <v>264.97461928934013</v>
      </c>
      <c r="G11" s="67"/>
      <c r="H11" s="66">
        <f>'Reaj 2016 - Região N, NE e CO'!R10</f>
        <v>3.9746192893401018</v>
      </c>
      <c r="I11" s="67"/>
      <c r="J11" s="66">
        <f>'Reaj 2016 - Região N, NE e CO'!T10</f>
        <v>261</v>
      </c>
      <c r="K11" s="68"/>
      <c r="L11" s="66">
        <f>'Reaj 2016 - Região N, NE e CO'!V10</f>
        <v>1589.8477157360408</v>
      </c>
      <c r="M11" s="67"/>
      <c r="N11" s="66">
        <f>'Reaj 2016 - Região N, NE e CO'!X10</f>
        <v>1566</v>
      </c>
      <c r="O11" s="1"/>
      <c r="P11" s="30">
        <v>0</v>
      </c>
      <c r="Q11" s="30">
        <v>0</v>
      </c>
      <c r="R11" s="30">
        <v>0</v>
      </c>
      <c r="S11" s="30">
        <v>0</v>
      </c>
      <c r="T11" s="30">
        <v>0</v>
      </c>
    </row>
    <row r="12" spans="1:20" x14ac:dyDescent="0.25">
      <c r="A12" s="1"/>
      <c r="B12" s="22">
        <f>IF('Reaj 2016 - Região N, NE e CO'!B11="","",'Reaj 2016 - Região N, NE e CO'!B11)</f>
        <v>2007</v>
      </c>
      <c r="C12" s="9"/>
      <c r="D12" s="64" t="s">
        <v>102</v>
      </c>
      <c r="E12" s="1"/>
      <c r="F12" s="66">
        <f>'Reaj 2016 - Região N, NE e CO'!P11</f>
        <v>293.40101522842639</v>
      </c>
      <c r="G12" s="67"/>
      <c r="H12" s="66">
        <f>'Reaj 2016 - Região N, NE e CO'!R11</f>
        <v>4.4010152284263953</v>
      </c>
      <c r="I12" s="67"/>
      <c r="J12" s="66">
        <f>'Reaj 2016 - Região N, NE e CO'!T11</f>
        <v>289</v>
      </c>
      <c r="K12" s="68"/>
      <c r="L12" s="66">
        <f>'Reaj 2016 - Região N, NE e CO'!V11</f>
        <v>1760.4060913705584</v>
      </c>
      <c r="M12" s="67"/>
      <c r="N12" s="66">
        <f>'Reaj 2016 - Região N, NE e CO'!X11</f>
        <v>1734</v>
      </c>
      <c r="O12" s="1"/>
      <c r="P12" s="30">
        <v>0</v>
      </c>
      <c r="Q12" s="30">
        <v>0</v>
      </c>
      <c r="R12" s="30">
        <v>0</v>
      </c>
      <c r="S12" s="30">
        <v>0</v>
      </c>
      <c r="T12" s="30">
        <v>0</v>
      </c>
    </row>
    <row r="13" spans="1:20" x14ac:dyDescent="0.25">
      <c r="A13" s="1"/>
      <c r="B13" s="22">
        <f>IF('Reaj 2016 - Região N, NE e CO'!B13="","",'Reaj 2016 - Região N, NE e CO'!B13)</f>
        <v>1116</v>
      </c>
      <c r="C13" s="9"/>
      <c r="D13" s="64" t="s">
        <v>98</v>
      </c>
      <c r="E13" s="1"/>
      <c r="F13" s="66">
        <f>'Reaj 2016 - Região N, NE e CO'!P13</f>
        <v>309.64467005076142</v>
      </c>
      <c r="G13" s="67"/>
      <c r="H13" s="66">
        <f>'Reaj 2016 - Região N, NE e CO'!R13</f>
        <v>4.6446700507614214</v>
      </c>
      <c r="I13" s="67"/>
      <c r="J13" s="66">
        <f>'Reaj 2016 - Região N, NE e CO'!T13</f>
        <v>305</v>
      </c>
      <c r="K13" s="68"/>
      <c r="L13" s="66">
        <f>'Reaj 2016 - Região N, NE e CO'!V13</f>
        <v>1857.8680203045685</v>
      </c>
      <c r="M13" s="67"/>
      <c r="N13" s="66">
        <f>'Reaj 2016 - Região N, NE e CO'!X13</f>
        <v>1830</v>
      </c>
      <c r="O13" s="1"/>
      <c r="P13" s="30">
        <v>0</v>
      </c>
      <c r="Q13" s="30">
        <v>0</v>
      </c>
      <c r="R13" s="30">
        <v>0</v>
      </c>
      <c r="S13" s="30">
        <v>0</v>
      </c>
      <c r="T13" s="30">
        <v>0</v>
      </c>
    </row>
    <row r="14" spans="1:20" x14ac:dyDescent="0.25">
      <c r="A14" s="1"/>
      <c r="B14" s="22">
        <f>IF('Reaj 2016 - Região N, NE e CO'!B14="","",'Reaj 2016 - Região N, NE e CO'!B14)</f>
        <v>1107</v>
      </c>
      <c r="C14" s="9"/>
      <c r="D14" s="64" t="s">
        <v>12</v>
      </c>
      <c r="E14" s="1"/>
      <c r="F14" s="66">
        <f>'Reaj 2016 - Região N, NE e CO'!P14</f>
        <v>310.65989847715736</v>
      </c>
      <c r="G14" s="67"/>
      <c r="H14" s="66">
        <f>'Reaj 2016 - Região N, NE e CO'!R14</f>
        <v>4.6598984771573599</v>
      </c>
      <c r="I14" s="67"/>
      <c r="J14" s="66">
        <f>'Reaj 2016 - Região N, NE e CO'!T14</f>
        <v>306</v>
      </c>
      <c r="K14" s="68"/>
      <c r="L14" s="66">
        <f>'Reaj 2016 - Região N, NE e CO'!V14</f>
        <v>1863.959390862944</v>
      </c>
      <c r="M14" s="67"/>
      <c r="N14" s="66">
        <f>'Reaj 2016 - Região N, NE e CO'!X14</f>
        <v>1836</v>
      </c>
      <c r="O14" s="1"/>
      <c r="P14" s="30">
        <v>0</v>
      </c>
      <c r="Q14" s="30">
        <v>0</v>
      </c>
      <c r="R14" s="30">
        <v>0</v>
      </c>
      <c r="S14" s="30">
        <v>0</v>
      </c>
      <c r="T14" s="30">
        <v>0</v>
      </c>
    </row>
    <row r="15" spans="1:20" x14ac:dyDescent="0.25">
      <c r="A15" s="1"/>
      <c r="B15" s="187">
        <v>1134</v>
      </c>
      <c r="C15" s="335"/>
      <c r="D15" s="282" t="s">
        <v>498</v>
      </c>
      <c r="E15" s="336"/>
      <c r="F15" s="283">
        <f>F14</f>
        <v>310.65989847715736</v>
      </c>
      <c r="G15" s="337"/>
      <c r="H15" s="283">
        <f>H14</f>
        <v>4.6598984771573599</v>
      </c>
      <c r="I15" s="337"/>
      <c r="J15" s="283">
        <f>J14</f>
        <v>306</v>
      </c>
      <c r="K15" s="338"/>
      <c r="L15" s="283">
        <f>L14</f>
        <v>1863.959390862944</v>
      </c>
      <c r="M15" s="340"/>
      <c r="N15" s="283">
        <f>N14</f>
        <v>1836</v>
      </c>
      <c r="O15" s="1"/>
      <c r="P15" s="30"/>
      <c r="Q15" s="30"/>
      <c r="R15" s="30"/>
      <c r="S15" s="30"/>
      <c r="T15" s="30"/>
    </row>
    <row r="16" spans="1:20" x14ac:dyDescent="0.25">
      <c r="A16" s="1"/>
      <c r="B16" s="22">
        <f>IF('Reaj 2016 - Região N, NE e CO'!B15="","",'Reaj 2016 - Região N, NE e CO'!B15)</f>
        <v>2008</v>
      </c>
      <c r="C16" s="9"/>
      <c r="D16" s="64" t="s">
        <v>77</v>
      </c>
      <c r="E16" s="1"/>
      <c r="F16" s="66">
        <f>'Reaj 2016 - Região N, NE e CO'!P15</f>
        <v>293.40101522842639</v>
      </c>
      <c r="G16" s="67"/>
      <c r="H16" s="66">
        <f>'Reaj 2016 - Região N, NE e CO'!R15</f>
        <v>4.4010152284263953</v>
      </c>
      <c r="I16" s="67"/>
      <c r="J16" s="66">
        <f>'Reaj 2016 - Região N, NE e CO'!T15</f>
        <v>289</v>
      </c>
      <c r="K16" s="68"/>
      <c r="L16" s="66">
        <f>'Reaj 2016 - Região N, NE e CO'!V15</f>
        <v>1760.4060913705584</v>
      </c>
      <c r="M16" s="67"/>
      <c r="N16" s="66">
        <f>'Reaj 2016 - Região N, NE e CO'!X15</f>
        <v>1734</v>
      </c>
      <c r="O16" s="1"/>
      <c r="P16" s="30">
        <v>0</v>
      </c>
      <c r="Q16" s="30">
        <v>0</v>
      </c>
      <c r="R16" s="30">
        <v>0</v>
      </c>
      <c r="S16" s="30">
        <v>0</v>
      </c>
      <c r="T16" s="30">
        <v>0</v>
      </c>
    </row>
    <row r="17" spans="1:20" x14ac:dyDescent="0.25">
      <c r="A17" s="1"/>
      <c r="B17" s="22">
        <f>IF('Reaj 2016 - Região N, NE e CO'!B17="","",'Reaj 2016 - Região N, NE e CO'!B17)</f>
        <v>1112</v>
      </c>
      <c r="C17" s="9"/>
      <c r="D17" s="64" t="s">
        <v>14</v>
      </c>
      <c r="E17" s="1"/>
      <c r="F17" s="66">
        <f>'Reaj 2016 - Região N, NE e CO'!P17</f>
        <v>297.46192893401013</v>
      </c>
      <c r="G17" s="67"/>
      <c r="H17" s="66">
        <f>'Reaj 2016 - Região N, NE e CO'!R17</f>
        <v>4.4619289340101522</v>
      </c>
      <c r="I17" s="67"/>
      <c r="J17" s="66">
        <f>'Reaj 2016 - Região N, NE e CO'!T17</f>
        <v>293</v>
      </c>
      <c r="K17" s="68"/>
      <c r="L17" s="66">
        <f>'Reaj 2016 - Região N, NE e CO'!V17</f>
        <v>1784.7715736040609</v>
      </c>
      <c r="M17" s="67"/>
      <c r="N17" s="66">
        <f>'Reaj 2016 - Região N, NE e CO'!X17</f>
        <v>1758</v>
      </c>
      <c r="O17" s="1"/>
      <c r="P17" s="30">
        <v>0</v>
      </c>
      <c r="Q17" s="30">
        <v>0</v>
      </c>
      <c r="R17" s="30">
        <v>0</v>
      </c>
      <c r="S17" s="30">
        <v>0</v>
      </c>
      <c r="T17" s="30">
        <v>0</v>
      </c>
    </row>
    <row r="18" spans="1:20" x14ac:dyDescent="0.25">
      <c r="A18" s="1"/>
      <c r="B18" s="22">
        <f>IF('Reaj 2016 - Região N, NE e CO'!B19="","",'Reaj 2016 - Região N, NE e CO'!B19)</f>
        <v>1117</v>
      </c>
      <c r="C18" s="9"/>
      <c r="D18" s="64" t="s">
        <v>91</v>
      </c>
      <c r="E18" s="1"/>
      <c r="F18" s="66">
        <f>'Reaj 2016 - Região N, NE e CO'!P19</f>
        <v>264.97461928934013</v>
      </c>
      <c r="G18" s="67"/>
      <c r="H18" s="66">
        <f>'Reaj 2016 - Região N, NE e CO'!R19</f>
        <v>3.9746192893401018</v>
      </c>
      <c r="I18" s="67"/>
      <c r="J18" s="66">
        <f>'Reaj 2016 - Região N, NE e CO'!T19</f>
        <v>261</v>
      </c>
      <c r="K18" s="68"/>
      <c r="L18" s="66">
        <f>'Reaj 2016 - Região N, NE e CO'!V19</f>
        <v>1589.8477157360408</v>
      </c>
      <c r="M18" s="67"/>
      <c r="N18" s="66">
        <f>'Reaj 2016 - Região N, NE e CO'!X19</f>
        <v>1566</v>
      </c>
      <c r="O18" s="1"/>
      <c r="P18" s="30">
        <v>0</v>
      </c>
      <c r="Q18" s="30">
        <v>0</v>
      </c>
      <c r="R18" s="30">
        <v>0</v>
      </c>
      <c r="S18" s="30">
        <v>0</v>
      </c>
      <c r="T18" s="30">
        <v>0</v>
      </c>
    </row>
    <row r="19" spans="1:20" x14ac:dyDescent="0.25">
      <c r="A19" s="1"/>
      <c r="B19" s="22">
        <v>1139</v>
      </c>
      <c r="C19" s="9"/>
      <c r="D19" s="64" t="s">
        <v>114</v>
      </c>
      <c r="E19" s="1"/>
      <c r="F19" s="66">
        <f>'Reaj 2016 - Região N, NE e CO'!P20</f>
        <v>264.97461928934013</v>
      </c>
      <c r="G19" s="67"/>
      <c r="H19" s="66">
        <f>'Reaj 2016 - Região N, NE e CO'!R20</f>
        <v>3.9746192893401018</v>
      </c>
      <c r="I19" s="67"/>
      <c r="J19" s="66">
        <f>'Reaj 2016 - Região N, NE e CO'!T20</f>
        <v>261</v>
      </c>
      <c r="K19" s="68"/>
      <c r="L19" s="66">
        <f>'Reaj 2016 - Região N, NE e CO'!V20</f>
        <v>1589.8477157360408</v>
      </c>
      <c r="M19" s="67"/>
      <c r="N19" s="66">
        <f>'Reaj 2016 - Região N, NE e CO'!X20</f>
        <v>1566</v>
      </c>
      <c r="O19" s="1"/>
      <c r="P19" s="30" t="e">
        <v>#N/A</v>
      </c>
      <c r="Q19" s="30" t="e">
        <v>#N/A</v>
      </c>
      <c r="R19" s="30" t="e">
        <v>#N/A</v>
      </c>
      <c r="S19" s="30" t="e">
        <v>#N/A</v>
      </c>
      <c r="T19" s="30" t="e">
        <v>#N/A</v>
      </c>
    </row>
    <row r="20" spans="1:20" x14ac:dyDescent="0.25">
      <c r="A20" s="1"/>
      <c r="B20" s="22">
        <f>IF('Reaj 2016 - Região N, NE e CO'!B22="","",'Reaj 2016 - Região N, NE e CO'!B22)</f>
        <v>1120</v>
      </c>
      <c r="C20" s="9"/>
      <c r="D20" s="64" t="s">
        <v>92</v>
      </c>
      <c r="E20" s="1"/>
      <c r="F20" s="66">
        <f>'Reaj 2016 - Região N, NE e CO'!P22</f>
        <v>264.97461928934013</v>
      </c>
      <c r="G20" s="67"/>
      <c r="H20" s="66">
        <f>'Reaj 2016 - Região N, NE e CO'!R22</f>
        <v>3.9746192893401018</v>
      </c>
      <c r="I20" s="67"/>
      <c r="J20" s="66">
        <f>'Reaj 2016 - Região N, NE e CO'!T22</f>
        <v>261</v>
      </c>
      <c r="K20" s="68"/>
      <c r="L20" s="66">
        <f>'Reaj 2016 - Região N, NE e CO'!V22</f>
        <v>1589.8477157360408</v>
      </c>
      <c r="M20" s="67"/>
      <c r="N20" s="66">
        <f>'Reaj 2016 - Região N, NE e CO'!X22</f>
        <v>1566</v>
      </c>
      <c r="O20" s="1"/>
      <c r="P20" s="30">
        <v>0</v>
      </c>
      <c r="Q20" s="30">
        <v>0</v>
      </c>
      <c r="R20" s="30">
        <v>0</v>
      </c>
      <c r="S20" s="30">
        <v>0</v>
      </c>
      <c r="T20" s="30">
        <v>0</v>
      </c>
    </row>
    <row r="21" spans="1:20" x14ac:dyDescent="0.25">
      <c r="A21" s="1"/>
      <c r="B21" s="22">
        <v>1113</v>
      </c>
      <c r="C21" s="9"/>
      <c r="D21" s="64" t="s">
        <v>97</v>
      </c>
      <c r="E21" s="1"/>
      <c r="F21" s="66">
        <f>'Reaj 2016 - Região N, NE e CO'!P23</f>
        <v>264.97461928934013</v>
      </c>
      <c r="G21" s="67"/>
      <c r="H21" s="66">
        <f>'Reaj 2016 - Região N, NE e CO'!R23</f>
        <v>3.9746192893401018</v>
      </c>
      <c r="I21" s="67"/>
      <c r="J21" s="66">
        <f>'Reaj 2016 - Região N, NE e CO'!T23</f>
        <v>261</v>
      </c>
      <c r="K21" s="68"/>
      <c r="L21" s="66">
        <f>'Reaj 2016 - Região N, NE e CO'!V23</f>
        <v>1589.8477157360408</v>
      </c>
      <c r="M21" s="67"/>
      <c r="N21" s="66">
        <f>'Reaj 2016 - Região N, NE e CO'!X23</f>
        <v>1566</v>
      </c>
      <c r="O21" s="1"/>
      <c r="P21" s="30">
        <v>0</v>
      </c>
      <c r="Q21" s="30">
        <v>0</v>
      </c>
      <c r="R21" s="30">
        <v>0</v>
      </c>
      <c r="S21" s="30">
        <v>0</v>
      </c>
      <c r="T21" s="30">
        <v>0</v>
      </c>
    </row>
    <row r="22" spans="1:20" hidden="1" x14ac:dyDescent="0.25">
      <c r="A22" s="1"/>
      <c r="B22" s="22">
        <f>IF('Reaj 2016 - Região N, NE e CO'!B24="","",'Reaj 2016 - Região N, NE e CO'!B24)</f>
        <v>1105</v>
      </c>
      <c r="C22" s="9"/>
      <c r="D22" s="64" t="s">
        <v>15</v>
      </c>
      <c r="E22" s="1"/>
      <c r="F22" s="66">
        <f>'Reaj 2016 - Região N, NE e CO'!P24</f>
        <v>297.46192893401013</v>
      </c>
      <c r="G22" s="67"/>
      <c r="H22" s="66">
        <f>'Reaj 2016 - Região N, NE e CO'!R24</f>
        <v>4.4619289340101522</v>
      </c>
      <c r="I22" s="67"/>
      <c r="J22" s="66">
        <f>'Reaj 2016 - Região N, NE e CO'!T24</f>
        <v>293</v>
      </c>
      <c r="K22" s="68"/>
      <c r="L22" s="66">
        <f>'Reaj 2016 - Região N, NE e CO'!V24</f>
        <v>1784.7715736040609</v>
      </c>
      <c r="M22" s="67"/>
      <c r="N22" s="66">
        <f>'Reaj 2016 - Região N, NE e CO'!X24</f>
        <v>1758</v>
      </c>
      <c r="O22" s="1"/>
      <c r="P22" s="30">
        <v>0</v>
      </c>
      <c r="Q22" s="30">
        <v>0</v>
      </c>
      <c r="R22" s="30">
        <v>0</v>
      </c>
      <c r="S22" s="30">
        <v>0</v>
      </c>
      <c r="T22" s="30">
        <v>0</v>
      </c>
    </row>
    <row r="23" spans="1:20" x14ac:dyDescent="0.25">
      <c r="A23" s="1"/>
      <c r="B23" s="99">
        <v>1141</v>
      </c>
      <c r="C23" s="100"/>
      <c r="D23" s="64" t="s">
        <v>286</v>
      </c>
      <c r="E23" s="1"/>
      <c r="F23" s="66">
        <f>F22</f>
        <v>297.46192893401013</v>
      </c>
      <c r="G23" s="67"/>
      <c r="H23" s="66">
        <f>H22</f>
        <v>4.4619289340101522</v>
      </c>
      <c r="I23" s="67"/>
      <c r="J23" s="66">
        <f>J22</f>
        <v>293</v>
      </c>
      <c r="K23" s="68"/>
      <c r="L23" s="66">
        <f>L22</f>
        <v>1784.7715736040609</v>
      </c>
      <c r="M23" s="67"/>
      <c r="N23" s="66">
        <f>N22</f>
        <v>1758</v>
      </c>
      <c r="O23" s="1"/>
      <c r="P23" s="30" t="e">
        <v>#N/A</v>
      </c>
      <c r="Q23" s="30" t="e">
        <v>#N/A</v>
      </c>
      <c r="R23" s="30" t="e">
        <v>#N/A</v>
      </c>
      <c r="S23" s="30" t="e">
        <v>#N/A</v>
      </c>
      <c r="T23" s="30" t="e">
        <v>#N/A</v>
      </c>
    </row>
    <row r="24" spans="1:20" x14ac:dyDescent="0.25">
      <c r="A24" s="1"/>
      <c r="B24" s="22">
        <f>IF('Reaj 2016 - Região N, NE e CO'!B26="","",'Reaj 2016 - Região N, NE e CO'!B26)</f>
        <v>1128</v>
      </c>
      <c r="C24" s="9"/>
      <c r="D24" s="64" t="s">
        <v>93</v>
      </c>
      <c r="E24" s="1"/>
      <c r="F24" s="66">
        <f>'Reaj 2016 - Região N, NE e CO'!P26</f>
        <v>264.97461928934013</v>
      </c>
      <c r="G24" s="67"/>
      <c r="H24" s="66">
        <f>'Reaj 2016 - Região N, NE e CO'!R26</f>
        <v>3.9746192893401018</v>
      </c>
      <c r="I24" s="67"/>
      <c r="J24" s="66">
        <f>'Reaj 2016 - Região N, NE e CO'!T26</f>
        <v>261</v>
      </c>
      <c r="K24" s="68"/>
      <c r="L24" s="66">
        <f>'Reaj 2016 - Região N, NE e CO'!V26</f>
        <v>1589.8477157360408</v>
      </c>
      <c r="M24" s="67"/>
      <c r="N24" s="66">
        <f>'Reaj 2016 - Região N, NE e CO'!X26</f>
        <v>1566</v>
      </c>
      <c r="O24" s="1"/>
      <c r="P24" s="30">
        <v>0</v>
      </c>
      <c r="Q24" s="30">
        <v>0</v>
      </c>
      <c r="R24" s="30">
        <v>0</v>
      </c>
      <c r="S24" s="30">
        <v>0</v>
      </c>
      <c r="T24" s="30">
        <v>0</v>
      </c>
    </row>
    <row r="25" spans="1:20" hidden="1" x14ac:dyDescent="0.25">
      <c r="A25" s="1"/>
      <c r="B25" s="22">
        <f>IF('Reaj 2016 - Região N, NE e CO'!B27="","",'Reaj 2016 - Região N, NE e CO'!B27)</f>
        <v>1125</v>
      </c>
      <c r="C25" s="9"/>
      <c r="D25" s="64" t="s">
        <v>17</v>
      </c>
      <c r="E25" s="1"/>
      <c r="F25" s="66">
        <f>'Reaj 2016 - Região N, NE e CO'!P27</f>
        <v>297.46192893401013</v>
      </c>
      <c r="G25" s="67"/>
      <c r="H25" s="66">
        <f>'Reaj 2016 - Região N, NE e CO'!R27</f>
        <v>4.4619289340101522</v>
      </c>
      <c r="I25" s="67"/>
      <c r="J25" s="66">
        <f>'Reaj 2016 - Região N, NE e CO'!T27</f>
        <v>293</v>
      </c>
      <c r="K25" s="68"/>
      <c r="L25" s="66">
        <f>'Reaj 2016 - Região N, NE e CO'!V27</f>
        <v>1784.7715736040609</v>
      </c>
      <c r="M25" s="67"/>
      <c r="N25" s="66">
        <f>'Reaj 2016 - Região N, NE e CO'!X27</f>
        <v>1758</v>
      </c>
      <c r="O25" s="1"/>
      <c r="P25" s="30">
        <v>0</v>
      </c>
      <c r="Q25" s="30">
        <v>0</v>
      </c>
      <c r="R25" s="30">
        <v>0</v>
      </c>
      <c r="S25" s="30">
        <v>0</v>
      </c>
      <c r="T25" s="30">
        <v>0</v>
      </c>
    </row>
    <row r="26" spans="1:20" hidden="1" x14ac:dyDescent="0.25">
      <c r="A26" s="1"/>
      <c r="B26" s="22">
        <f>IF('Reaj 2016 - Região N, NE e CO'!B29="","",'Reaj 2016 - Região N, NE e CO'!B29)</f>
        <v>1114</v>
      </c>
      <c r="C26" s="9"/>
      <c r="D26" s="64" t="s">
        <v>19</v>
      </c>
      <c r="E26" s="1"/>
      <c r="F26" s="66">
        <f>'Reaj 2016 - Região N, NE e CO'!P29</f>
        <v>297.46192893401013</v>
      </c>
      <c r="G26" s="67"/>
      <c r="H26" s="66">
        <f>'Reaj 2016 - Região N, NE e CO'!R29</f>
        <v>4.4619289340101522</v>
      </c>
      <c r="I26" s="67"/>
      <c r="J26" s="66">
        <f>'Reaj 2016 - Região N, NE e CO'!T29</f>
        <v>293</v>
      </c>
      <c r="K26" s="68"/>
      <c r="L26" s="66">
        <f>'Reaj 2016 - Região N, NE e CO'!V29</f>
        <v>1784.7715736040609</v>
      </c>
      <c r="M26" s="67"/>
      <c r="N26" s="66">
        <f>'Reaj 2016 - Região N, NE e CO'!X29</f>
        <v>1758</v>
      </c>
      <c r="O26" s="1"/>
      <c r="P26" s="30">
        <v>0</v>
      </c>
      <c r="Q26" s="30">
        <v>0</v>
      </c>
      <c r="R26" s="30">
        <v>0</v>
      </c>
      <c r="S26" s="30">
        <v>0</v>
      </c>
      <c r="T26" s="30">
        <v>0</v>
      </c>
    </row>
    <row r="27" spans="1:20" x14ac:dyDescent="0.25">
      <c r="A27" s="1"/>
      <c r="B27" s="22">
        <f>IF('Reaj 2016 - Região N, NE e CO'!B30="","",'Reaj 2016 - Região N, NE e CO'!B30)</f>
        <v>1132</v>
      </c>
      <c r="C27" s="9"/>
      <c r="D27" s="64" t="s">
        <v>94</v>
      </c>
      <c r="E27" s="1"/>
      <c r="F27" s="66">
        <f>'Reaj 2016 - Região N, NE e CO'!P30</f>
        <v>264.97461928934013</v>
      </c>
      <c r="G27" s="67"/>
      <c r="H27" s="66">
        <f>'Reaj 2016 - Região N, NE e CO'!R30</f>
        <v>3.9746192893401018</v>
      </c>
      <c r="I27" s="67"/>
      <c r="J27" s="66">
        <f>'Reaj 2016 - Região N, NE e CO'!T30</f>
        <v>261</v>
      </c>
      <c r="K27" s="68"/>
      <c r="L27" s="66">
        <f>'Reaj 2016 - Região N, NE e CO'!V30</f>
        <v>1589.8477157360408</v>
      </c>
      <c r="M27" s="67"/>
      <c r="N27" s="66">
        <f>'Reaj 2016 - Região N, NE e CO'!X30</f>
        <v>1566</v>
      </c>
      <c r="O27" s="1"/>
      <c r="P27" s="30">
        <v>0</v>
      </c>
      <c r="Q27" s="30">
        <v>0</v>
      </c>
      <c r="R27" s="30">
        <v>0</v>
      </c>
      <c r="S27" s="30">
        <v>0</v>
      </c>
      <c r="T27" s="30">
        <v>0</v>
      </c>
    </row>
    <row r="28" spans="1:20" hidden="1" x14ac:dyDescent="0.25">
      <c r="A28" s="1"/>
      <c r="B28" s="22">
        <f>IF('Reaj 2016 - Região N, NE e CO'!B31="","",'Reaj 2016 - Região N, NE e CO'!B31)</f>
        <v>1115</v>
      </c>
      <c r="C28" s="9"/>
      <c r="D28" s="64" t="s">
        <v>20</v>
      </c>
      <c r="E28" s="1"/>
      <c r="F28" s="66">
        <f>'Reaj 2016 - Região N, NE e CO'!P31</f>
        <v>297.46192893401013</v>
      </c>
      <c r="G28" s="67"/>
      <c r="H28" s="66">
        <f>'Reaj 2016 - Região N, NE e CO'!R31</f>
        <v>4.4619289340101522</v>
      </c>
      <c r="I28" s="67"/>
      <c r="J28" s="66">
        <f>'Reaj 2016 - Região N, NE e CO'!T31</f>
        <v>293</v>
      </c>
      <c r="K28" s="68"/>
      <c r="L28" s="66">
        <f>'Reaj 2016 - Região N, NE e CO'!V31</f>
        <v>1784.7715736040609</v>
      </c>
      <c r="M28" s="67"/>
      <c r="N28" s="66">
        <f>'Reaj 2016 - Região N, NE e CO'!X31</f>
        <v>1758</v>
      </c>
      <c r="O28" s="1"/>
      <c r="P28" s="30">
        <v>0</v>
      </c>
      <c r="Q28" s="30">
        <v>0</v>
      </c>
      <c r="R28" s="30">
        <v>0</v>
      </c>
      <c r="S28" s="30">
        <v>0</v>
      </c>
      <c r="T28" s="30">
        <v>0</v>
      </c>
    </row>
    <row r="29" spans="1:20" x14ac:dyDescent="0.25">
      <c r="A29" s="1"/>
      <c r="B29" s="99">
        <v>1142</v>
      </c>
      <c r="C29" s="100"/>
      <c r="D29" s="64" t="s">
        <v>287</v>
      </c>
      <c r="E29" s="1"/>
      <c r="F29" s="66">
        <f>F28</f>
        <v>297.46192893401013</v>
      </c>
      <c r="G29" s="67"/>
      <c r="H29" s="66">
        <f>H28</f>
        <v>4.4619289340101522</v>
      </c>
      <c r="I29" s="67"/>
      <c r="J29" s="66">
        <f>J28</f>
        <v>293</v>
      </c>
      <c r="K29" s="68"/>
      <c r="L29" s="66">
        <f>L28</f>
        <v>1784.7715736040609</v>
      </c>
      <c r="M29" s="67"/>
      <c r="N29" s="66">
        <f>N28</f>
        <v>1758</v>
      </c>
      <c r="O29" s="1"/>
      <c r="P29" s="30" t="e">
        <v>#N/A</v>
      </c>
      <c r="Q29" s="30" t="e">
        <v>#N/A</v>
      </c>
      <c r="R29" s="30" t="e">
        <v>#N/A</v>
      </c>
      <c r="S29" s="30" t="e">
        <v>#N/A</v>
      </c>
      <c r="T29" s="30" t="e">
        <v>#N/A</v>
      </c>
    </row>
    <row r="30" spans="1:20" hidden="1" x14ac:dyDescent="0.25">
      <c r="A30" s="1"/>
      <c r="B30" s="22">
        <f>IF('Reaj 2016 - Região N, NE e CO'!B32="","",'Reaj 2016 - Região N, NE e CO'!B32)</f>
        <v>1126</v>
      </c>
      <c r="C30" s="9"/>
      <c r="D30" s="64" t="s">
        <v>44</v>
      </c>
      <c r="E30" s="1"/>
      <c r="F30" s="66">
        <f>'Reaj 2016 - Região N, NE e CO'!P32</f>
        <v>297.46192893401013</v>
      </c>
      <c r="G30" s="67"/>
      <c r="H30" s="66">
        <f>'Reaj 2016 - Região N, NE e CO'!R32</f>
        <v>4.4619289340101522</v>
      </c>
      <c r="I30" s="67"/>
      <c r="J30" s="66">
        <f>'Reaj 2016 - Região N, NE e CO'!T32</f>
        <v>293</v>
      </c>
      <c r="K30" s="68"/>
      <c r="L30" s="66">
        <f>'Reaj 2016 - Região N, NE e CO'!V32</f>
        <v>1784.7715736040609</v>
      </c>
      <c r="M30" s="67"/>
      <c r="N30" s="66">
        <f>'Reaj 2016 - Região N, NE e CO'!X32</f>
        <v>1758</v>
      </c>
      <c r="O30" s="1"/>
      <c r="P30" s="30">
        <v>0</v>
      </c>
      <c r="Q30" s="30">
        <v>0</v>
      </c>
      <c r="R30" s="30">
        <v>0</v>
      </c>
      <c r="S30" s="30">
        <v>0</v>
      </c>
      <c r="T30" s="30">
        <v>0</v>
      </c>
    </row>
    <row r="31" spans="1:20" x14ac:dyDescent="0.25">
      <c r="A31" s="1"/>
      <c r="B31" s="22">
        <f>IF('Reaj 2016 - Região N, NE e CO'!B33="","",'Reaj 2016 - Região N, NE e CO'!B33)</f>
        <v>1122</v>
      </c>
      <c r="C31" s="9"/>
      <c r="D31" s="64" t="s">
        <v>21</v>
      </c>
      <c r="E31" s="1"/>
      <c r="F31" s="66">
        <f>'Reaj 2016 - Região N, NE e CO'!P33</f>
        <v>310.65989847715736</v>
      </c>
      <c r="G31" s="67"/>
      <c r="H31" s="66">
        <f>'Reaj 2016 - Região N, NE e CO'!R33</f>
        <v>4.6598984771573599</v>
      </c>
      <c r="I31" s="67"/>
      <c r="J31" s="66">
        <f>'Reaj 2016 - Região N, NE e CO'!T33</f>
        <v>306</v>
      </c>
      <c r="K31" s="68"/>
      <c r="L31" s="66">
        <f>'Reaj 2016 - Região N, NE e CO'!V33</f>
        <v>1863.959390862944</v>
      </c>
      <c r="M31" s="67"/>
      <c r="N31" s="66">
        <f>'Reaj 2016 - Região N, NE e CO'!X33</f>
        <v>1836</v>
      </c>
      <c r="O31" s="1"/>
      <c r="P31" s="30">
        <v>0</v>
      </c>
      <c r="Q31" s="30">
        <v>0</v>
      </c>
      <c r="R31" s="30">
        <v>0</v>
      </c>
      <c r="S31" s="30">
        <v>0</v>
      </c>
      <c r="T31" s="30">
        <v>0</v>
      </c>
    </row>
    <row r="32" spans="1:20" x14ac:dyDescent="0.25">
      <c r="A32" s="1"/>
      <c r="B32" s="187">
        <v>1136</v>
      </c>
      <c r="C32" s="335"/>
      <c r="D32" s="282" t="s">
        <v>499</v>
      </c>
      <c r="E32" s="336"/>
      <c r="F32" s="283">
        <f>F31</f>
        <v>310.65989847715736</v>
      </c>
      <c r="G32" s="337"/>
      <c r="H32" s="283">
        <f>H31</f>
        <v>4.6598984771573599</v>
      </c>
      <c r="I32" s="337"/>
      <c r="J32" s="283">
        <f>J31</f>
        <v>306</v>
      </c>
      <c r="K32" s="338"/>
      <c r="L32" s="283">
        <f>L31</f>
        <v>1863.959390862944</v>
      </c>
      <c r="M32" s="340"/>
      <c r="N32" s="283">
        <f>N31</f>
        <v>1836</v>
      </c>
      <c r="O32" s="1"/>
      <c r="P32" s="30"/>
      <c r="Q32" s="30"/>
      <c r="R32" s="30"/>
      <c r="S32" s="30"/>
      <c r="T32" s="30"/>
    </row>
    <row r="33" spans="1:20" x14ac:dyDescent="0.25">
      <c r="A33" s="1"/>
      <c r="B33" s="99">
        <v>1135</v>
      </c>
      <c r="C33" s="100"/>
      <c r="D33" s="64" t="s">
        <v>22</v>
      </c>
      <c r="E33" s="1"/>
      <c r="F33" s="66">
        <f>F31</f>
        <v>310.65989847715736</v>
      </c>
      <c r="G33" s="67"/>
      <c r="H33" s="66">
        <f>H31</f>
        <v>4.6598984771573599</v>
      </c>
      <c r="I33" s="67"/>
      <c r="J33" s="66">
        <f>J31</f>
        <v>306</v>
      </c>
      <c r="K33" s="68"/>
      <c r="L33" s="66">
        <f>L31</f>
        <v>1863.959390862944</v>
      </c>
      <c r="M33" s="67"/>
      <c r="N33" s="66">
        <f>N31</f>
        <v>1836</v>
      </c>
      <c r="O33" s="1"/>
      <c r="P33" s="30" t="e">
        <v>#N/A</v>
      </c>
      <c r="Q33" s="30" t="e">
        <v>#N/A</v>
      </c>
      <c r="R33" s="30" t="e">
        <v>#N/A</v>
      </c>
      <c r="S33" s="30" t="e">
        <v>#N/A</v>
      </c>
      <c r="T33" s="30" t="e">
        <v>#N/A</v>
      </c>
    </row>
    <row r="34" spans="1:20" x14ac:dyDescent="0.25">
      <c r="A34" s="1"/>
      <c r="B34" s="22">
        <f>IF('Reaj 2016 - Região N, NE e CO'!B35="","",'Reaj 2016 - Região N, NE e CO'!B35)</f>
        <v>2009</v>
      </c>
      <c r="C34" s="9"/>
      <c r="D34" s="64" t="s">
        <v>78</v>
      </c>
      <c r="E34" s="1"/>
      <c r="F34" s="66">
        <f>'Reaj 2016 - Região N, NE e CO'!P35</f>
        <v>293.40101522842639</v>
      </c>
      <c r="G34" s="67"/>
      <c r="H34" s="66">
        <f>'Reaj 2016 - Região N, NE e CO'!R35</f>
        <v>4.4010152284263953</v>
      </c>
      <c r="I34" s="67"/>
      <c r="J34" s="66">
        <f>'Reaj 2016 - Região N, NE e CO'!T35</f>
        <v>289</v>
      </c>
      <c r="K34" s="68"/>
      <c r="L34" s="66">
        <f>'Reaj 2016 - Região N, NE e CO'!V35</f>
        <v>1760.4060913705584</v>
      </c>
      <c r="M34" s="67"/>
      <c r="N34" s="66">
        <f>'Reaj 2016 - Região N, NE e CO'!X35</f>
        <v>1734</v>
      </c>
      <c r="O34" s="1"/>
      <c r="P34" s="30">
        <v>0</v>
      </c>
      <c r="Q34" s="30">
        <v>0</v>
      </c>
      <c r="R34" s="30">
        <v>0</v>
      </c>
      <c r="S34" s="30">
        <v>0</v>
      </c>
      <c r="T34" s="30">
        <v>0</v>
      </c>
    </row>
    <row r="35" spans="1:20" hidden="1" x14ac:dyDescent="0.25">
      <c r="A35" s="1"/>
      <c r="B35" s="22">
        <f>IF('Reaj 2016 - Região N, NE e CO'!B36="","",'Reaj 2016 - Região N, NE e CO'!B36)</f>
        <v>1101</v>
      </c>
      <c r="C35" s="9"/>
      <c r="D35" s="64" t="s">
        <v>104</v>
      </c>
      <c r="E35" s="1"/>
      <c r="F35" s="66">
        <f>'Reaj 2016 - Região N, NE e CO'!P36</f>
        <v>310.65989847715736</v>
      </c>
      <c r="G35" s="67"/>
      <c r="H35" s="66">
        <f>'Reaj 2016 - Região N, NE e CO'!R36</f>
        <v>4.6598984771573599</v>
      </c>
      <c r="I35" s="67"/>
      <c r="J35" s="66">
        <f>'Reaj 2016 - Região N, NE e CO'!T36</f>
        <v>306</v>
      </c>
      <c r="K35" s="68"/>
      <c r="L35" s="66">
        <f>'Reaj 2016 - Região N, NE e CO'!V36</f>
        <v>1863.959390862944</v>
      </c>
      <c r="M35" s="67"/>
      <c r="N35" s="66">
        <f>'Reaj 2016 - Região N, NE e CO'!X36</f>
        <v>1836</v>
      </c>
      <c r="O35" s="1"/>
      <c r="P35" s="30">
        <v>0</v>
      </c>
      <c r="Q35" s="30">
        <v>0</v>
      </c>
      <c r="R35" s="30">
        <v>0</v>
      </c>
      <c r="S35" s="30">
        <v>0</v>
      </c>
      <c r="T35" s="30">
        <v>0</v>
      </c>
    </row>
    <row r="36" spans="1:20" x14ac:dyDescent="0.25">
      <c r="A36" s="1"/>
      <c r="B36" s="22">
        <f>IF('Reaj 2016 - Região N, NE e CO'!B37="","",'Reaj 2016 - Região N, NE e CO'!B37)</f>
        <v>2010</v>
      </c>
      <c r="C36" s="9"/>
      <c r="D36" s="64" t="s">
        <v>79</v>
      </c>
      <c r="E36" s="1"/>
      <c r="F36" s="66">
        <f>'Reaj 2016 - Região N, NE e CO'!P37</f>
        <v>293.40101522842639</v>
      </c>
      <c r="G36" s="67"/>
      <c r="H36" s="66">
        <f>'Reaj 2016 - Região N, NE e CO'!R37</f>
        <v>4.4010152284263953</v>
      </c>
      <c r="I36" s="67"/>
      <c r="J36" s="66">
        <f>'Reaj 2016 - Região N, NE e CO'!T37</f>
        <v>289</v>
      </c>
      <c r="K36" s="68"/>
      <c r="L36" s="66">
        <f>'Reaj 2016 - Região N, NE e CO'!V37</f>
        <v>1760.4060913705584</v>
      </c>
      <c r="M36" s="67"/>
      <c r="N36" s="66">
        <f>'Reaj 2016 - Região N, NE e CO'!X37</f>
        <v>1734</v>
      </c>
      <c r="O36" s="1"/>
      <c r="P36" s="30">
        <v>0</v>
      </c>
      <c r="Q36" s="30">
        <v>0</v>
      </c>
      <c r="R36" s="30">
        <v>0</v>
      </c>
      <c r="S36" s="30">
        <v>0</v>
      </c>
      <c r="T36" s="30">
        <v>0</v>
      </c>
    </row>
    <row r="37" spans="1:20" hidden="1" x14ac:dyDescent="0.25">
      <c r="A37" s="1"/>
      <c r="B37" s="22">
        <f>IF('Reaj 2016 - Região N, NE e CO'!B38="","",'Reaj 2016 - Região N, NE e CO'!B38)</f>
        <v>1106</v>
      </c>
      <c r="C37" s="9"/>
      <c r="D37" s="64" t="s">
        <v>24</v>
      </c>
      <c r="E37" s="1"/>
      <c r="F37" s="66">
        <f>'Reaj 2016 - Região N, NE e CO'!P38</f>
        <v>297.46192893401013</v>
      </c>
      <c r="G37" s="67"/>
      <c r="H37" s="66">
        <f>'Reaj 2016 - Região N, NE e CO'!R38</f>
        <v>4.4619289340101522</v>
      </c>
      <c r="I37" s="67"/>
      <c r="J37" s="66">
        <f>'Reaj 2016 - Região N, NE e CO'!T38</f>
        <v>293</v>
      </c>
      <c r="K37" s="68"/>
      <c r="L37" s="66">
        <f>'Reaj 2016 - Região N, NE e CO'!V38</f>
        <v>1784.7715736040609</v>
      </c>
      <c r="M37" s="67"/>
      <c r="N37" s="66">
        <f>'Reaj 2016 - Região N, NE e CO'!X38</f>
        <v>1758</v>
      </c>
      <c r="O37" s="1"/>
      <c r="P37" s="30">
        <v>0</v>
      </c>
      <c r="Q37" s="30">
        <v>0</v>
      </c>
      <c r="R37" s="30">
        <v>0</v>
      </c>
      <c r="S37" s="30">
        <v>0</v>
      </c>
      <c r="T37" s="30">
        <v>0</v>
      </c>
    </row>
    <row r="38" spans="1:20" x14ac:dyDescent="0.25">
      <c r="A38" s="1"/>
      <c r="B38" s="99">
        <v>1137</v>
      </c>
      <c r="C38" s="100"/>
      <c r="D38" s="64" t="s">
        <v>288</v>
      </c>
      <c r="E38" s="1"/>
      <c r="F38" s="66">
        <f>F37</f>
        <v>297.46192893401013</v>
      </c>
      <c r="G38" s="67"/>
      <c r="H38" s="66">
        <f>H37</f>
        <v>4.4619289340101522</v>
      </c>
      <c r="I38" s="67"/>
      <c r="J38" s="66">
        <f>J37</f>
        <v>293</v>
      </c>
      <c r="K38" s="68"/>
      <c r="L38" s="66">
        <f>L37</f>
        <v>1784.7715736040609</v>
      </c>
      <c r="M38" s="67"/>
      <c r="N38" s="66">
        <f>N37</f>
        <v>1758</v>
      </c>
      <c r="O38" s="1"/>
      <c r="P38" s="30" t="e">
        <v>#N/A</v>
      </c>
      <c r="Q38" s="30" t="e">
        <v>#N/A</v>
      </c>
      <c r="R38" s="30" t="e">
        <v>#N/A</v>
      </c>
      <c r="S38" s="30" t="e">
        <v>#N/A</v>
      </c>
      <c r="T38" s="30" t="e">
        <v>#N/A</v>
      </c>
    </row>
    <row r="39" spans="1:20" hidden="1" x14ac:dyDescent="0.25">
      <c r="A39" s="1"/>
      <c r="B39" s="22">
        <v>1131</v>
      </c>
      <c r="C39" s="9"/>
      <c r="D39" s="64" t="s">
        <v>25</v>
      </c>
      <c r="E39" s="1"/>
      <c r="F39" s="66">
        <f>'Reaj 2016 - Região N, NE e CO'!P39</f>
        <v>297.46192893401013</v>
      </c>
      <c r="G39" s="67"/>
      <c r="H39" s="66">
        <f>'Reaj 2016 - Região N, NE e CO'!R39</f>
        <v>4.4619289340101522</v>
      </c>
      <c r="I39" s="67"/>
      <c r="J39" s="66">
        <f>'Reaj 2016 - Região N, NE e CO'!T39</f>
        <v>293</v>
      </c>
      <c r="K39" s="68"/>
      <c r="L39" s="66">
        <f>'Reaj 2016 - Região N, NE e CO'!V39</f>
        <v>1784.7715736040609</v>
      </c>
      <c r="M39" s="67"/>
      <c r="N39" s="66">
        <f>'Reaj 2016 - Região N, NE e CO'!X39</f>
        <v>1758</v>
      </c>
      <c r="O39" s="1"/>
      <c r="P39" s="30">
        <v>0</v>
      </c>
      <c r="Q39" s="30">
        <v>0</v>
      </c>
      <c r="R39" s="30">
        <v>0</v>
      </c>
      <c r="S39" s="30">
        <v>0</v>
      </c>
      <c r="T39" s="30">
        <v>0</v>
      </c>
    </row>
    <row r="40" spans="1:20" x14ac:dyDescent="0.25">
      <c r="A40" s="1"/>
      <c r="B40" s="22">
        <v>1104</v>
      </c>
      <c r="C40" s="9"/>
      <c r="D40" s="64" t="s">
        <v>95</v>
      </c>
      <c r="E40" s="1"/>
      <c r="F40" s="66">
        <f>'Reaj 2016 - Região N, NE e CO'!P41</f>
        <v>241.62436548223351</v>
      </c>
      <c r="G40" s="67"/>
      <c r="H40" s="66">
        <f>'Reaj 2016 - Região N, NE e CO'!R41</f>
        <v>3.6243654822335025</v>
      </c>
      <c r="I40" s="67"/>
      <c r="J40" s="66">
        <f>'Reaj 2016 - Região N, NE e CO'!T41</f>
        <v>238</v>
      </c>
      <c r="K40" s="68"/>
      <c r="L40" s="66">
        <f>'Reaj 2016 - Região N, NE e CO'!V41</f>
        <v>1449.746192893401</v>
      </c>
      <c r="M40" s="67"/>
      <c r="N40" s="66">
        <f>'Reaj 2016 - Região N, NE e CO'!X41</f>
        <v>1428</v>
      </c>
      <c r="O40" s="1"/>
      <c r="P40" s="30">
        <v>0</v>
      </c>
      <c r="Q40" s="30">
        <v>0</v>
      </c>
      <c r="R40" s="30">
        <v>0</v>
      </c>
      <c r="S40" s="30">
        <v>0</v>
      </c>
      <c r="T40" s="30">
        <v>0</v>
      </c>
    </row>
    <row r="41" spans="1:20" hidden="1" x14ac:dyDescent="0.25">
      <c r="A41" s="1"/>
      <c r="B41" s="22">
        <f>IF('Reaj 2016 - Região N, NE e CO'!B42="","",'Reaj 2016 - Região N, NE e CO'!B42)</f>
        <v>1111</v>
      </c>
      <c r="C41" s="9"/>
      <c r="D41" s="64" t="s">
        <v>40</v>
      </c>
      <c r="E41" s="1"/>
      <c r="F41" s="66">
        <f>'Reaj 2016 - Região N, NE e CO'!P42</f>
        <v>310.65989847715736</v>
      </c>
      <c r="G41" s="67"/>
      <c r="H41" s="66">
        <f>'Reaj 2016 - Região N, NE e CO'!R42</f>
        <v>4.6598984771573599</v>
      </c>
      <c r="I41" s="67"/>
      <c r="J41" s="66">
        <f>'Reaj 2016 - Região N, NE e CO'!T42</f>
        <v>306</v>
      </c>
      <c r="K41" s="68"/>
      <c r="L41" s="66">
        <f>'Reaj 2016 - Região N, NE e CO'!V42</f>
        <v>1863.959390862944</v>
      </c>
      <c r="M41" s="67"/>
      <c r="N41" s="66">
        <f>'Reaj 2016 - Região N, NE e CO'!X42</f>
        <v>1836</v>
      </c>
      <c r="O41" s="1"/>
      <c r="P41" s="30">
        <v>0</v>
      </c>
      <c r="Q41" s="30">
        <v>0</v>
      </c>
      <c r="R41" s="30">
        <v>0</v>
      </c>
      <c r="S41" s="30">
        <v>0</v>
      </c>
      <c r="T41" s="30">
        <v>0</v>
      </c>
    </row>
    <row r="42" spans="1:20" x14ac:dyDescent="0.25">
      <c r="A42" s="1"/>
      <c r="B42" s="22">
        <f>IF('Reaj 2016 - Região N, NE e CO'!B43="","",'Reaj 2016 - Região N, NE e CO'!B43)</f>
        <v>2006</v>
      </c>
      <c r="C42" s="9"/>
      <c r="D42" s="64" t="s">
        <v>80</v>
      </c>
      <c r="E42" s="1"/>
      <c r="F42" s="66">
        <f>'Reaj 2016 - Região N, NE e CO'!P43</f>
        <v>293.40101522842639</v>
      </c>
      <c r="G42" s="67"/>
      <c r="H42" s="66">
        <f>'Reaj 2016 - Região N, NE e CO'!R43</f>
        <v>4.4010152284263953</v>
      </c>
      <c r="I42" s="67"/>
      <c r="J42" s="66">
        <f>'Reaj 2016 - Região N, NE e CO'!T43</f>
        <v>289</v>
      </c>
      <c r="K42" s="68"/>
      <c r="L42" s="66">
        <f>'Reaj 2016 - Região N, NE e CO'!V43</f>
        <v>1760.4060913705584</v>
      </c>
      <c r="M42" s="67"/>
      <c r="N42" s="66">
        <f>'Reaj 2016 - Região N, NE e CO'!X43</f>
        <v>1734</v>
      </c>
      <c r="O42" s="1"/>
      <c r="P42" s="30">
        <v>0</v>
      </c>
      <c r="Q42" s="30">
        <v>0</v>
      </c>
      <c r="R42" s="30">
        <v>0</v>
      </c>
      <c r="S42" s="30">
        <v>0</v>
      </c>
      <c r="T42" s="30">
        <v>0</v>
      </c>
    </row>
    <row r="43" spans="1:20" x14ac:dyDescent="0.25">
      <c r="A43" s="1"/>
      <c r="B43" s="22">
        <f>IF('Reaj 2016 - Região N, NE e CO'!B44="","",'Reaj 2016 - Região N, NE e CO'!B44)</f>
        <v>1102</v>
      </c>
      <c r="C43" s="9"/>
      <c r="D43" s="64" t="s">
        <v>26</v>
      </c>
      <c r="E43" s="1"/>
      <c r="F43" s="66">
        <f>'Reaj 2016 - Região N, NE e CO'!P44</f>
        <v>310.65989847715736</v>
      </c>
      <c r="G43" s="67"/>
      <c r="H43" s="66">
        <f>'Reaj 2016 - Região N, NE e CO'!R44</f>
        <v>4.6598984771573599</v>
      </c>
      <c r="I43" s="67"/>
      <c r="J43" s="66">
        <f>'Reaj 2016 - Região N, NE e CO'!T44</f>
        <v>306</v>
      </c>
      <c r="K43" s="68"/>
      <c r="L43" s="66">
        <f>'Reaj 2016 - Região N, NE e CO'!V44</f>
        <v>1863.959390862944</v>
      </c>
      <c r="M43" s="67"/>
      <c r="N43" s="66">
        <f>'Reaj 2016 - Região N, NE e CO'!X44</f>
        <v>1836</v>
      </c>
      <c r="O43" s="1"/>
      <c r="P43" s="30">
        <v>0</v>
      </c>
      <c r="Q43" s="30">
        <v>0</v>
      </c>
      <c r="R43" s="30">
        <v>0</v>
      </c>
      <c r="S43" s="30">
        <v>0</v>
      </c>
      <c r="T43" s="30">
        <v>0</v>
      </c>
    </row>
    <row r="44" spans="1:20" x14ac:dyDescent="0.25">
      <c r="A44" s="1"/>
      <c r="B44" s="22">
        <f>IF('Reaj 2016 - Região N, NE e CO'!B45="","",'Reaj 2016 - Região N, NE e CO'!B45)</f>
        <v>2005</v>
      </c>
      <c r="C44" s="9"/>
      <c r="D44" s="64" t="s">
        <v>81</v>
      </c>
      <c r="E44" s="1"/>
      <c r="F44" s="66">
        <f>'Reaj 2016 - Região N, NE e CO'!P45</f>
        <v>293.40101522842639</v>
      </c>
      <c r="G44" s="67"/>
      <c r="H44" s="66">
        <f>'Reaj 2016 - Região N, NE e CO'!R45</f>
        <v>4.4010152284263953</v>
      </c>
      <c r="I44" s="67"/>
      <c r="J44" s="66">
        <f>'Reaj 2016 - Região N, NE e CO'!T45</f>
        <v>289</v>
      </c>
      <c r="K44" s="68"/>
      <c r="L44" s="66">
        <f>'Reaj 2016 - Região N, NE e CO'!V45</f>
        <v>1760.4060913705584</v>
      </c>
      <c r="M44" s="67"/>
      <c r="N44" s="66">
        <f>'Reaj 2016 - Região N, NE e CO'!X45</f>
        <v>1734</v>
      </c>
      <c r="O44" s="1"/>
      <c r="P44" s="30">
        <v>0</v>
      </c>
      <c r="Q44" s="30">
        <v>0</v>
      </c>
      <c r="R44" s="30">
        <v>0</v>
      </c>
      <c r="S44" s="30">
        <v>0</v>
      </c>
      <c r="T44" s="30">
        <v>0</v>
      </c>
    </row>
    <row r="45" spans="1:20" hidden="1" x14ac:dyDescent="0.25">
      <c r="A45" s="1"/>
      <c r="B45" s="22">
        <f>IF('Reaj 2016 - Região N, NE e CO'!B46="","",'Reaj 2016 - Região N, NE e CO'!B46)</f>
        <v>1108</v>
      </c>
      <c r="C45" s="9"/>
      <c r="D45" s="64" t="s">
        <v>112</v>
      </c>
      <c r="E45" s="1"/>
      <c r="F45" s="66">
        <f>'Reaj 2016 - Região N, NE e CO'!P46</f>
        <v>297.46192893401013</v>
      </c>
      <c r="G45" s="67"/>
      <c r="H45" s="66">
        <f>'Reaj 2016 - Região N, NE e CO'!R46</f>
        <v>4.4619289340101522</v>
      </c>
      <c r="I45" s="67"/>
      <c r="J45" s="66">
        <f>'Reaj 2016 - Região N, NE e CO'!T46</f>
        <v>293</v>
      </c>
      <c r="K45" s="68"/>
      <c r="L45" s="66">
        <f>'Reaj 2016 - Região N, NE e CO'!V46</f>
        <v>1784.7715736040609</v>
      </c>
      <c r="M45" s="67"/>
      <c r="N45" s="66">
        <f>'Reaj 2016 - Região N, NE e CO'!X46</f>
        <v>1758</v>
      </c>
      <c r="O45" s="1"/>
      <c r="P45" s="30">
        <v>0</v>
      </c>
      <c r="Q45" s="30">
        <v>0</v>
      </c>
      <c r="R45" s="30">
        <v>0</v>
      </c>
      <c r="S45" s="30">
        <v>0</v>
      </c>
      <c r="T45" s="30">
        <v>0</v>
      </c>
    </row>
    <row r="46" spans="1:20" ht="26.25" x14ac:dyDescent="0.25">
      <c r="A46" s="1"/>
      <c r="B46" s="22">
        <v>1138</v>
      </c>
      <c r="C46" s="9"/>
      <c r="D46" s="64" t="s">
        <v>391</v>
      </c>
      <c r="E46" s="1"/>
      <c r="F46" s="66">
        <f>F45</f>
        <v>297.46192893401013</v>
      </c>
      <c r="G46" s="67"/>
      <c r="H46" s="66">
        <f>H45</f>
        <v>4.4619289340101522</v>
      </c>
      <c r="I46" s="67"/>
      <c r="J46" s="66">
        <f>J45</f>
        <v>293</v>
      </c>
      <c r="K46" s="68"/>
      <c r="L46" s="66">
        <f>L45</f>
        <v>1784.7715736040609</v>
      </c>
      <c r="M46" s="67"/>
      <c r="N46" s="66">
        <f>N45</f>
        <v>1758</v>
      </c>
      <c r="O46" s="1"/>
      <c r="P46" s="30" t="e">
        <v>#N/A</v>
      </c>
      <c r="Q46" s="30" t="e">
        <v>#N/A</v>
      </c>
      <c r="R46" s="30" t="e">
        <v>#N/A</v>
      </c>
      <c r="S46" s="30" t="e">
        <v>#N/A</v>
      </c>
      <c r="T46" s="30" t="e">
        <v>#N/A</v>
      </c>
    </row>
    <row r="47" spans="1:20" x14ac:dyDescent="0.25">
      <c r="A47" s="1"/>
      <c r="B47" s="22">
        <f>IF('Reaj 2016 - Região N, NE e CO'!B48="","",'Reaj 2016 - Região N, NE e CO'!B48)</f>
        <v>1127</v>
      </c>
      <c r="C47" s="9"/>
      <c r="D47" s="64" t="s">
        <v>103</v>
      </c>
      <c r="E47" s="1"/>
      <c r="F47" s="66">
        <f>'Reaj 2016 - Região N, NE e CO'!P48</f>
        <v>264.97461928934013</v>
      </c>
      <c r="G47" s="67"/>
      <c r="H47" s="66">
        <f>'Reaj 2016 - Região N, NE e CO'!R48</f>
        <v>3.9746192893401018</v>
      </c>
      <c r="I47" s="67"/>
      <c r="J47" s="66">
        <f>'Reaj 2016 - Região N, NE e CO'!T48</f>
        <v>261</v>
      </c>
      <c r="K47" s="68"/>
      <c r="L47" s="66">
        <f>'Reaj 2016 - Região N, NE e CO'!V48</f>
        <v>1589.8477157360408</v>
      </c>
      <c r="M47" s="67"/>
      <c r="N47" s="66">
        <f>'Reaj 2016 - Região N, NE e CO'!X48</f>
        <v>1566</v>
      </c>
      <c r="O47" s="1"/>
      <c r="P47" s="30">
        <v>0</v>
      </c>
      <c r="Q47" s="30">
        <v>0</v>
      </c>
      <c r="R47" s="30">
        <v>0</v>
      </c>
      <c r="S47" s="30">
        <v>0</v>
      </c>
      <c r="T47" s="30">
        <v>0</v>
      </c>
    </row>
    <row r="48" spans="1:20" hidden="1" x14ac:dyDescent="0.25">
      <c r="A48" s="1"/>
      <c r="B48" s="22">
        <f>IF('Reaj 2016 - Região N, NE e CO'!B49="","",'Reaj 2016 - Região N, NE e CO'!B49)</f>
        <v>1123</v>
      </c>
      <c r="C48" s="9"/>
      <c r="D48" s="64" t="s">
        <v>28</v>
      </c>
      <c r="E48" s="1"/>
      <c r="F48" s="66">
        <f>'Reaj 2016 - Região N, NE e CO'!P49</f>
        <v>344.16243654822335</v>
      </c>
      <c r="G48" s="67"/>
      <c r="H48" s="66">
        <f>'Reaj 2016 - Região N, NE e CO'!R49</f>
        <v>5.1624365482233499</v>
      </c>
      <c r="I48" s="67"/>
      <c r="J48" s="66">
        <f>'Reaj 2016 - Região N, NE e CO'!T49</f>
        <v>339</v>
      </c>
      <c r="K48" s="68"/>
      <c r="L48" s="66">
        <f>'Reaj 2016 - Região N, NE e CO'!V49</f>
        <v>2064.9746192893399</v>
      </c>
      <c r="M48" s="67"/>
      <c r="N48" s="66">
        <f>'Reaj 2016 - Região N, NE e CO'!X49</f>
        <v>2034</v>
      </c>
      <c r="O48" s="1"/>
      <c r="P48" s="30">
        <v>0</v>
      </c>
      <c r="Q48" s="30">
        <v>0</v>
      </c>
      <c r="R48" s="30">
        <v>0</v>
      </c>
      <c r="S48" s="30">
        <v>0</v>
      </c>
      <c r="T48" s="30">
        <v>0</v>
      </c>
    </row>
    <row r="49" spans="1:20" x14ac:dyDescent="0.25">
      <c r="A49" s="1"/>
      <c r="B49" s="22">
        <f>IF('Reaj 2016 - Região N, NE e CO'!B50="","",'Reaj 2016 - Região N, NE e CO'!B50)</f>
        <v>1103</v>
      </c>
      <c r="C49" s="9"/>
      <c r="D49" s="64" t="s">
        <v>29</v>
      </c>
      <c r="E49" s="1"/>
      <c r="F49" s="66">
        <f>'Reaj 2016 - Região N, NE e CO'!P50</f>
        <v>344.16243654822335</v>
      </c>
      <c r="G49" s="67"/>
      <c r="H49" s="66">
        <f>'Reaj 2016 - Região N, NE e CO'!R50</f>
        <v>5.1624365482233499</v>
      </c>
      <c r="I49" s="67"/>
      <c r="J49" s="66">
        <f>'Reaj 2016 - Região N, NE e CO'!T50</f>
        <v>339</v>
      </c>
      <c r="K49" s="68"/>
      <c r="L49" s="66">
        <f>'Reaj 2016 - Região N, NE e CO'!V50</f>
        <v>2064.9746192893399</v>
      </c>
      <c r="M49" s="67"/>
      <c r="N49" s="66">
        <f>'Reaj 2016 - Região N, NE e CO'!X50</f>
        <v>2034</v>
      </c>
      <c r="O49" s="1"/>
      <c r="P49" s="30">
        <v>0</v>
      </c>
      <c r="Q49" s="30">
        <v>0</v>
      </c>
      <c r="R49" s="30">
        <v>0</v>
      </c>
      <c r="S49" s="30">
        <v>0</v>
      </c>
      <c r="T49" s="30">
        <v>0</v>
      </c>
    </row>
    <row r="50" spans="1:20" x14ac:dyDescent="0.25">
      <c r="A50" s="1"/>
      <c r="B50" s="22">
        <f>IF('Reaj 2016 - Região N, NE e CO'!B51="","",'Reaj 2016 - Região N, NE e CO'!B51)</f>
        <v>1163</v>
      </c>
      <c r="C50" s="9"/>
      <c r="D50" s="64" t="s">
        <v>30</v>
      </c>
      <c r="E50" s="1"/>
      <c r="F50" s="66">
        <f>'Reaj 2016 - Região N, NE e CO'!P51</f>
        <v>294.41624365482232</v>
      </c>
      <c r="G50" s="67"/>
      <c r="H50" s="66">
        <f>'Reaj 2016 - Região N, NE e CO'!R51</f>
        <v>4.4162436548223347</v>
      </c>
      <c r="I50" s="67"/>
      <c r="J50" s="66">
        <f>'Reaj 2016 - Região N, NE e CO'!T51</f>
        <v>290</v>
      </c>
      <c r="K50" s="68"/>
      <c r="L50" s="66">
        <f>'Reaj 2016 - Região N, NE e CO'!V51</f>
        <v>1766.4974619289339</v>
      </c>
      <c r="M50" s="67"/>
      <c r="N50" s="66">
        <f>'Reaj 2016 - Região N, NE e CO'!X51</f>
        <v>1740</v>
      </c>
      <c r="O50" s="1"/>
      <c r="P50" s="30">
        <v>0</v>
      </c>
      <c r="Q50" s="30">
        <v>0</v>
      </c>
      <c r="R50" s="30">
        <v>0</v>
      </c>
      <c r="S50" s="30">
        <v>0</v>
      </c>
      <c r="T50" s="30">
        <v>0</v>
      </c>
    </row>
    <row r="51" spans="1:20" ht="4.9000000000000004" customHeight="1" x14ac:dyDescent="0.25">
      <c r="A51" s="9"/>
      <c r="B51" s="31"/>
      <c r="C51" s="9"/>
      <c r="D51" s="28"/>
      <c r="E51" s="28"/>
      <c r="F51" s="28"/>
      <c r="G51" s="9"/>
      <c r="H51" s="9"/>
      <c r="I51" s="9"/>
      <c r="J51" s="32"/>
      <c r="K51" s="28"/>
      <c r="L51" s="9"/>
      <c r="M51" s="9"/>
      <c r="N51" s="28"/>
      <c r="O51" s="9"/>
      <c r="P51" s="30"/>
      <c r="Q51" s="30"/>
      <c r="R51" s="30"/>
      <c r="S51" s="30"/>
      <c r="T51" s="30"/>
    </row>
    <row r="52" spans="1:20" x14ac:dyDescent="0.25">
      <c r="A52" s="33"/>
      <c r="B52" s="346" t="s">
        <v>31</v>
      </c>
      <c r="C52" s="346"/>
      <c r="D52" s="346"/>
      <c r="E52" s="346"/>
      <c r="F52" s="346"/>
      <c r="G52" s="346"/>
      <c r="H52" s="346"/>
      <c r="I52" s="346"/>
      <c r="J52" s="346"/>
      <c r="K52" s="346"/>
      <c r="L52" s="346"/>
      <c r="M52" s="346"/>
      <c r="N52" s="346"/>
      <c r="O52" s="33"/>
    </row>
    <row r="53" spans="1:20" ht="21.75" customHeight="1" x14ac:dyDescent="0.25">
      <c r="A53" s="9"/>
      <c r="B53" s="31"/>
      <c r="C53" s="9"/>
      <c r="D53" s="28"/>
      <c r="E53" s="28"/>
      <c r="F53" s="28"/>
      <c r="G53" s="9"/>
      <c r="H53" s="9"/>
      <c r="I53" s="9"/>
      <c r="J53" s="32"/>
      <c r="K53" s="28"/>
      <c r="L53" s="9"/>
      <c r="M53" s="9"/>
      <c r="N53" s="34"/>
      <c r="O53" s="9"/>
    </row>
    <row r="54" spans="1:20" x14ac:dyDescent="0.25">
      <c r="A54" s="35"/>
      <c r="B54" s="347" t="s">
        <v>32</v>
      </c>
      <c r="C54" s="347"/>
      <c r="D54" s="347"/>
      <c r="E54" s="347"/>
      <c r="F54" s="347"/>
      <c r="G54" s="347"/>
      <c r="H54" s="347"/>
      <c r="I54" s="347"/>
      <c r="J54" s="347"/>
      <c r="K54" s="347"/>
      <c r="L54" s="347"/>
      <c r="M54" s="347"/>
      <c r="N54" s="347"/>
      <c r="O54" s="35"/>
    </row>
    <row r="55" spans="1:20" ht="15" customHeight="1" x14ac:dyDescent="0.25">
      <c r="A55" s="9"/>
      <c r="B55" s="349" t="s">
        <v>64</v>
      </c>
      <c r="C55" s="349"/>
      <c r="D55" s="349"/>
      <c r="E55" s="349"/>
      <c r="F55" s="349"/>
      <c r="G55" s="349"/>
      <c r="H55" s="349"/>
      <c r="I55" s="349"/>
      <c r="J55" s="349"/>
      <c r="K55" s="9"/>
      <c r="L55" s="9"/>
      <c r="M55" s="9"/>
      <c r="N55" s="38"/>
      <c r="O55" s="9"/>
    </row>
    <row r="56" spans="1:20" x14ac:dyDescent="0.25">
      <c r="A56" s="9"/>
      <c r="B56" s="36"/>
      <c r="C56" s="9"/>
      <c r="D56" s="9"/>
      <c r="E56" s="9"/>
      <c r="F56" s="9"/>
      <c r="G56" s="9"/>
      <c r="H56" s="9"/>
      <c r="I56" s="9"/>
      <c r="J56" s="37"/>
      <c r="K56" s="9"/>
      <c r="L56" s="9"/>
      <c r="M56" s="9"/>
      <c r="N56" s="38"/>
      <c r="O56" s="9"/>
    </row>
    <row r="57" spans="1:20" x14ac:dyDescent="0.25">
      <c r="A57" s="35"/>
      <c r="B57" s="348" t="s">
        <v>388</v>
      </c>
      <c r="C57" s="348"/>
      <c r="D57" s="348"/>
      <c r="E57" s="348"/>
      <c r="F57" s="348"/>
      <c r="G57" s="348"/>
      <c r="H57" s="348"/>
      <c r="I57" s="348"/>
      <c r="J57" s="348"/>
      <c r="K57" s="274"/>
      <c r="L57" s="274"/>
      <c r="M57" s="9"/>
      <c r="N57" s="274"/>
      <c r="O57" s="35"/>
    </row>
    <row r="58" spans="1:20" x14ac:dyDescent="0.25">
      <c r="A58" s="35"/>
      <c r="B58" s="274"/>
      <c r="C58" s="274"/>
      <c r="D58" s="274"/>
      <c r="E58" s="274"/>
      <c r="F58" s="274"/>
      <c r="G58" s="274"/>
      <c r="H58" s="274"/>
      <c r="I58" s="274"/>
      <c r="J58" s="274"/>
      <c r="K58" s="274"/>
      <c r="L58" s="274"/>
      <c r="M58" s="9"/>
      <c r="N58" s="274"/>
      <c r="O58" s="35"/>
    </row>
    <row r="59" spans="1:20" x14ac:dyDescent="0.25">
      <c r="A59" s="35"/>
      <c r="B59" s="274"/>
      <c r="C59" s="274"/>
      <c r="D59" s="274"/>
      <c r="E59" s="274"/>
      <c r="F59" s="274"/>
      <c r="G59" s="274"/>
      <c r="H59" s="274"/>
      <c r="I59" s="274"/>
      <c r="J59" s="274"/>
      <c r="K59" s="274"/>
      <c r="L59" s="274"/>
      <c r="M59" s="9"/>
      <c r="N59" s="274"/>
      <c r="O59" s="35"/>
    </row>
    <row r="60" spans="1:20" x14ac:dyDescent="0.25">
      <c r="A60" s="35"/>
      <c r="B60" s="35"/>
      <c r="C60" s="9"/>
      <c r="D60" s="35"/>
      <c r="E60" s="35"/>
      <c r="F60" s="35"/>
      <c r="G60" s="9"/>
      <c r="H60" s="35"/>
      <c r="I60" s="9"/>
      <c r="J60" s="35"/>
      <c r="K60" s="35"/>
      <c r="L60" s="35"/>
      <c r="M60" s="9"/>
      <c r="N60" s="35"/>
      <c r="O60" s="35"/>
    </row>
    <row r="61" spans="1:20" x14ac:dyDescent="0.25">
      <c r="A61" s="26"/>
      <c r="B61" s="344" t="s">
        <v>390</v>
      </c>
      <c r="C61" s="344"/>
      <c r="D61" s="344"/>
      <c r="E61" s="344"/>
      <c r="F61" s="344"/>
      <c r="G61" s="344"/>
      <c r="H61" s="344"/>
      <c r="I61" s="344"/>
      <c r="J61" s="344"/>
      <c r="K61" s="344"/>
      <c r="L61" s="344"/>
      <c r="M61" s="344"/>
      <c r="N61" s="344"/>
      <c r="O61" s="26"/>
    </row>
    <row r="62" spans="1:20" x14ac:dyDescent="0.25">
      <c r="A62" s="26"/>
      <c r="B62" s="344" t="s">
        <v>46</v>
      </c>
      <c r="C62" s="344"/>
      <c r="D62" s="344"/>
      <c r="E62" s="344"/>
      <c r="F62" s="344"/>
      <c r="G62" s="344"/>
      <c r="H62" s="344"/>
      <c r="I62" s="344"/>
      <c r="J62" s="344"/>
      <c r="K62" s="344"/>
      <c r="L62" s="344"/>
      <c r="M62" s="344"/>
      <c r="N62" s="344"/>
      <c r="O62" s="26"/>
    </row>
    <row r="63" spans="1:20" x14ac:dyDescent="0.25"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</row>
  </sheetData>
  <mergeCells count="9">
    <mergeCell ref="B57:J57"/>
    <mergeCell ref="B61:N61"/>
    <mergeCell ref="B62:N62"/>
    <mergeCell ref="B2:N2"/>
    <mergeCell ref="B3:N3"/>
    <mergeCell ref="B4:N4"/>
    <mergeCell ref="B52:N52"/>
    <mergeCell ref="B54:N54"/>
    <mergeCell ref="B55:J55"/>
  </mergeCells>
  <printOptions horizontalCentered="1"/>
  <pageMargins left="0.32" right="0.36" top="0.78740157480314965" bottom="0.78740157480314965" header="0.31496062992125984" footer="0.31496062992125984"/>
  <pageSetup paperSize="9" scale="59" orientation="portrait" r:id="rId1"/>
  <headerFooter>
    <oddHeader>&amp;R&amp;"Arial,Negrito"&amp;16Anexo 2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9">
    <tabColor theme="8" tint="0.39997558519241921"/>
    <pageSetUpPr fitToPage="1"/>
  </sheetPr>
  <dimension ref="A1:BD63"/>
  <sheetViews>
    <sheetView showGridLines="0" zoomScale="85" zoomScaleNormal="85" workbookViewId="0">
      <pane ySplit="7" topLeftCell="A8" activePane="bottomLeft" state="frozen"/>
      <selection activeCell="AV44" sqref="AV44"/>
      <selection pane="bottomLeft" activeCell="AB19" sqref="AB19"/>
    </sheetView>
  </sheetViews>
  <sheetFormatPr defaultColWidth="9.140625" defaultRowHeight="15.75" x14ac:dyDescent="0.25"/>
  <cols>
    <col min="1" max="1" width="1.7109375" style="7" customWidth="1"/>
    <col min="2" max="2" width="9.85546875" style="7" customWidth="1"/>
    <col min="3" max="3" width="0.42578125" style="7" customWidth="1"/>
    <col min="4" max="4" width="61.42578125" style="7" customWidth="1"/>
    <col min="5" max="5" width="0.5703125" style="7" customWidth="1"/>
    <col min="6" max="6" width="16.7109375" style="7" customWidth="1"/>
    <col min="7" max="7" width="0.42578125" style="7" customWidth="1"/>
    <col min="8" max="8" width="16.7109375" style="7" hidden="1" customWidth="1"/>
    <col min="9" max="9" width="0.42578125" style="7" hidden="1" customWidth="1"/>
    <col min="10" max="10" width="16.7109375" style="7" hidden="1" customWidth="1"/>
    <col min="11" max="11" width="2.28515625" style="7" hidden="1" customWidth="1"/>
    <col min="12" max="12" width="13.85546875" style="7" customWidth="1"/>
    <col min="13" max="13" width="0.42578125" style="53" customWidth="1"/>
    <col min="14" max="14" width="13.85546875" style="7" customWidth="1"/>
    <col min="15" max="15" width="0.42578125" style="53" customWidth="1"/>
    <col min="16" max="16" width="16.140625" style="7" customWidth="1"/>
    <col min="17" max="17" width="0.42578125" style="53" customWidth="1"/>
    <col min="18" max="18" width="16" style="7" bestFit="1" customWidth="1"/>
    <col min="19" max="19" width="0.42578125" style="53" customWidth="1"/>
    <col min="20" max="20" width="16" style="171" bestFit="1" customWidth="1"/>
    <col min="21" max="21" width="16" style="171" hidden="1" customWidth="1"/>
    <col min="22" max="22" width="0.85546875" style="7" customWidth="1"/>
    <col min="23" max="23" width="2.7109375" style="7" hidden="1" customWidth="1"/>
    <col min="24" max="24" width="21" style="7" hidden="1" customWidth="1"/>
    <col min="25" max="25" width="2.140625" style="7" hidden="1" customWidth="1"/>
    <col min="26" max="26" width="24.85546875" style="7" hidden="1" customWidth="1"/>
    <col min="27" max="27" width="3.28515625" style="7" customWidth="1"/>
    <col min="28" max="28" width="27.28515625" style="7" bestFit="1" customWidth="1"/>
    <col min="29" max="29" width="9.140625" style="7"/>
    <col min="30" max="45" width="0" style="7" hidden="1" customWidth="1"/>
    <col min="46" max="16384" width="9.140625" style="7"/>
  </cols>
  <sheetData>
    <row r="1" spans="1:45" s="5" customFormat="1" ht="12.75" customHeight="1" x14ac:dyDescent="0.25">
      <c r="A1" s="1"/>
      <c r="B1" s="2"/>
      <c r="C1" s="1"/>
      <c r="D1" s="3"/>
      <c r="E1" s="1"/>
      <c r="F1" s="4"/>
      <c r="G1" s="1"/>
      <c r="H1" s="4"/>
      <c r="I1" s="1"/>
      <c r="J1" s="4"/>
      <c r="K1" s="1"/>
      <c r="M1" s="161"/>
      <c r="O1" s="161"/>
      <c r="Q1" s="161"/>
      <c r="S1" s="161"/>
      <c r="T1" s="170"/>
      <c r="U1" s="170"/>
      <c r="V1" s="1"/>
    </row>
    <row r="2" spans="1:45" ht="23.25" customHeight="1" x14ac:dyDescent="0.25">
      <c r="A2" s="1"/>
      <c r="B2" s="344" t="s">
        <v>0</v>
      </c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4"/>
      <c r="S2" s="344"/>
      <c r="T2" s="344"/>
      <c r="U2" s="344"/>
      <c r="V2" s="344"/>
    </row>
    <row r="3" spans="1:45" s="5" customFormat="1" x14ac:dyDescent="0.25">
      <c r="A3" s="1"/>
      <c r="B3" s="344" t="s">
        <v>63</v>
      </c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344"/>
      <c r="U3" s="344"/>
      <c r="V3" s="344"/>
    </row>
    <row r="4" spans="1:45" ht="15.75" customHeight="1" x14ac:dyDescent="0.25">
      <c r="A4" s="1"/>
      <c r="B4" s="350" t="s">
        <v>392</v>
      </c>
      <c r="C4" s="350"/>
      <c r="D4" s="350"/>
      <c r="E4" s="350"/>
      <c r="F4" s="350"/>
      <c r="G4" s="350"/>
      <c r="H4" s="350"/>
      <c r="I4" s="350"/>
      <c r="J4" s="350"/>
      <c r="K4" s="350"/>
      <c r="L4" s="350"/>
      <c r="M4" s="350"/>
      <c r="N4" s="350"/>
      <c r="O4" s="350"/>
      <c r="P4" s="350"/>
      <c r="Q4" s="350"/>
      <c r="R4" s="350"/>
      <c r="S4" s="350"/>
      <c r="T4" s="350"/>
      <c r="U4" s="314"/>
      <c r="V4" s="105"/>
      <c r="X4" s="7" t="s">
        <v>289</v>
      </c>
      <c r="Z4" s="7" t="s">
        <v>289</v>
      </c>
    </row>
    <row r="5" spans="1:45" ht="5.25" customHeight="1" x14ac:dyDescent="0.25">
      <c r="A5" s="1"/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0"/>
      <c r="T5" s="350"/>
      <c r="U5" s="314"/>
      <c r="V5" s="1"/>
    </row>
    <row r="6" spans="1:45" ht="47.25" x14ac:dyDescent="0.25">
      <c r="A6" s="12"/>
      <c r="B6" s="13" t="s">
        <v>2</v>
      </c>
      <c r="C6" s="14"/>
      <c r="D6" s="15" t="s">
        <v>3</v>
      </c>
      <c r="E6" s="12"/>
      <c r="F6" s="16" t="s">
        <v>4</v>
      </c>
      <c r="G6" s="14"/>
      <c r="H6" s="16" t="s">
        <v>48</v>
      </c>
      <c r="I6" s="14"/>
      <c r="J6" s="16" t="s">
        <v>6</v>
      </c>
      <c r="K6" s="12"/>
      <c r="L6" s="16" t="s">
        <v>67</v>
      </c>
      <c r="M6" s="162"/>
      <c r="N6" s="16" t="s">
        <v>88</v>
      </c>
      <c r="O6" s="162"/>
      <c r="P6" s="16" t="s">
        <v>100</v>
      </c>
      <c r="Q6" s="162"/>
      <c r="R6" s="16" t="s">
        <v>48</v>
      </c>
      <c r="S6" s="75"/>
      <c r="T6" s="16" t="s">
        <v>6</v>
      </c>
      <c r="U6" s="16" t="s">
        <v>6</v>
      </c>
      <c r="V6" s="12"/>
      <c r="W6" s="169"/>
      <c r="X6" s="284" t="s">
        <v>144</v>
      </c>
      <c r="Z6" s="284" t="s">
        <v>145</v>
      </c>
      <c r="AB6" s="174" t="s">
        <v>290</v>
      </c>
      <c r="AD6" s="7" t="s">
        <v>2</v>
      </c>
      <c r="AE6" s="7" t="s">
        <v>378</v>
      </c>
      <c r="AF6" s="7" t="s">
        <v>379</v>
      </c>
      <c r="AG6" s="7" t="s">
        <v>379</v>
      </c>
      <c r="AK6" s="289"/>
      <c r="AL6" s="7" t="s">
        <v>382</v>
      </c>
    </row>
    <row r="7" spans="1:45" s="21" customFormat="1" ht="4.5" customHeight="1" x14ac:dyDescent="0.2">
      <c r="A7" s="1"/>
      <c r="B7" s="312"/>
      <c r="C7" s="9"/>
      <c r="D7" s="19"/>
      <c r="E7" s="1"/>
      <c r="F7" s="316"/>
      <c r="G7" s="9"/>
      <c r="H7" s="316"/>
      <c r="I7" s="9"/>
      <c r="J7" s="316"/>
      <c r="K7" s="1"/>
      <c r="M7" s="161"/>
      <c r="O7" s="161"/>
      <c r="Q7" s="161"/>
      <c r="S7" s="161"/>
      <c r="T7" s="172"/>
      <c r="U7" s="172"/>
      <c r="V7" s="1"/>
      <c r="W7" s="168"/>
      <c r="X7" s="172"/>
      <c r="Z7" s="172"/>
      <c r="AB7" s="172"/>
      <c r="AK7" s="289"/>
      <c r="AL7" s="289"/>
    </row>
    <row r="8" spans="1:45" hidden="1" x14ac:dyDescent="0.25">
      <c r="A8" s="1"/>
      <c r="B8" s="22">
        <f>IF('Reaj 2016 - Região N, NE e CO'!B8="","",'Reaj 2016 - Região N, NE e CO'!B8)</f>
        <v>1100</v>
      </c>
      <c r="C8" s="9"/>
      <c r="D8" s="64" t="s">
        <v>9</v>
      </c>
      <c r="E8" s="1"/>
      <c r="F8" s="66">
        <f>'Reaj 2016 - Região N, NE e CO'!P8</f>
        <v>344.16243654822335</v>
      </c>
      <c r="G8" s="67"/>
      <c r="H8" s="66">
        <f>'Reaj 2016 - Região N, NE e CO'!R8</f>
        <v>5.1624365482233499</v>
      </c>
      <c r="I8" s="67"/>
      <c r="J8" s="66">
        <f>'Reaj 2016 - Região N, NE e CO'!T8</f>
        <v>339</v>
      </c>
      <c r="K8" s="68"/>
      <c r="L8" s="275">
        <f>IF(T8="","",N8/F8)</f>
        <v>0.2330383480825958</v>
      </c>
      <c r="M8" s="163"/>
      <c r="N8" s="276">
        <f>IF(T8="","",F8-P8)</f>
        <v>80.203045685279164</v>
      </c>
      <c r="O8" s="163"/>
      <c r="P8" s="277">
        <f>IF(T8="","",T8/98.5%)</f>
        <v>263.95939086294419</v>
      </c>
      <c r="Q8" s="167"/>
      <c r="R8" s="277">
        <f>IF(T8="","",P8*1.5%)</f>
        <v>3.9593908629441628</v>
      </c>
      <c r="S8" s="163"/>
      <c r="T8" s="317">
        <v>260</v>
      </c>
      <c r="U8" s="317">
        <v>260</v>
      </c>
      <c r="V8" s="68"/>
      <c r="W8" s="169"/>
      <c r="X8" s="250" t="s">
        <v>85</v>
      </c>
      <c r="Z8" s="251" t="s">
        <v>149</v>
      </c>
      <c r="AD8" s="287">
        <v>0</v>
      </c>
      <c r="AE8" s="288">
        <v>0</v>
      </c>
      <c r="AF8" s="288">
        <v>0</v>
      </c>
      <c r="AG8" s="288">
        <v>0</v>
      </c>
      <c r="AH8" s="171">
        <f>J8-AE8</f>
        <v>339</v>
      </c>
      <c r="AI8" s="171">
        <f>W8-AF8</f>
        <v>0</v>
      </c>
      <c r="AJ8" s="171">
        <f>Y8-AG8</f>
        <v>0</v>
      </c>
      <c r="AK8" s="171"/>
      <c r="AL8" s="288" t="s">
        <v>234</v>
      </c>
      <c r="AN8" s="7" t="s">
        <v>234</v>
      </c>
      <c r="AP8" s="61">
        <f>T8-W8-Y8</f>
        <v>260</v>
      </c>
      <c r="AQ8" s="30">
        <f>J8-R8-T8</f>
        <v>75.04060913705581</v>
      </c>
    </row>
    <row r="9" spans="1:45" x14ac:dyDescent="0.25">
      <c r="A9" s="1"/>
      <c r="B9" s="99">
        <v>1140</v>
      </c>
      <c r="C9" s="100"/>
      <c r="D9" s="64" t="s">
        <v>285</v>
      </c>
      <c r="E9" s="1"/>
      <c r="F9" s="66">
        <f>F8</f>
        <v>344.16243654822335</v>
      </c>
      <c r="G9" s="67"/>
      <c r="H9" s="66">
        <f>H8</f>
        <v>5.1624365482233499</v>
      </c>
      <c r="I9" s="67"/>
      <c r="J9" s="66">
        <f>J8</f>
        <v>339</v>
      </c>
      <c r="K9" s="68"/>
      <c r="L9" s="275">
        <f t="shared" ref="L9:L50" si="0">IF(T9="","",N9/F9)</f>
        <v>0.15044247787610621</v>
      </c>
      <c r="M9" s="163"/>
      <c r="N9" s="276">
        <f t="shared" ref="N9:N50" si="1">IF(T9="","",F9-P9)</f>
        <v>51.776649746192902</v>
      </c>
      <c r="O9" s="163"/>
      <c r="P9" s="277">
        <f t="shared" ref="P9:P50" si="2">IF(T9="","",T9/98.5%)</f>
        <v>292.38578680203045</v>
      </c>
      <c r="Q9" s="167"/>
      <c r="R9" s="277">
        <f t="shared" ref="R9:R50" si="3">IF(T9="","",P9*1.5%)</f>
        <v>4.3857868020304567</v>
      </c>
      <c r="S9" s="163"/>
      <c r="T9" s="317">
        <f>ROUNDUP(U9,0)+10</f>
        <v>288</v>
      </c>
      <c r="U9" s="276">
        <v>277.98246000000006</v>
      </c>
      <c r="V9" s="68"/>
      <c r="W9" s="169"/>
      <c r="X9" s="250"/>
      <c r="Z9" s="251"/>
      <c r="AB9" s="298" t="s">
        <v>356</v>
      </c>
      <c r="AD9" s="287">
        <v>1140</v>
      </c>
      <c r="AE9" s="288">
        <v>344.16</v>
      </c>
      <c r="AF9" s="288">
        <v>5.16</v>
      </c>
      <c r="AG9" s="288">
        <v>277.98246000000006</v>
      </c>
      <c r="AH9" s="171">
        <f>F9-AE9</f>
        <v>2.4365482233292823E-3</v>
      </c>
      <c r="AI9" s="171"/>
      <c r="AJ9" s="171">
        <f>T9-AG9</f>
        <v>10.01753999999994</v>
      </c>
      <c r="AK9" s="171"/>
      <c r="AL9" s="288" t="s">
        <v>500</v>
      </c>
      <c r="AN9" s="7">
        <v>277.98246000000006</v>
      </c>
      <c r="AP9" s="61">
        <f>$P9-$R9-$T9</f>
        <v>0</v>
      </c>
      <c r="AQ9" s="30">
        <f>$F9-$N9-$P9</f>
        <v>0</v>
      </c>
      <c r="AS9" s="30">
        <f>F9-VLOOKUP(B9,'2017 2ºS - Região N, NE e CO'!$B$6:$F$50,5,FALSE)</f>
        <v>0</v>
      </c>
    </row>
    <row r="10" spans="1:45" hidden="1" x14ac:dyDescent="0.25">
      <c r="A10" s="1"/>
      <c r="B10" s="22">
        <f>IF('Reaj 2016 - Região N, NE e CO'!B9="","",'Reaj 2016 - Região N, NE e CO'!B9)</f>
        <v>1124</v>
      </c>
      <c r="C10" s="9"/>
      <c r="D10" s="64" t="s">
        <v>10</v>
      </c>
      <c r="E10" s="1"/>
      <c r="F10" s="66">
        <f>'Reaj 2016 - Região N, NE e CO'!P9</f>
        <v>297.46192893401013</v>
      </c>
      <c r="G10" s="67"/>
      <c r="H10" s="66">
        <f>'Reaj 2016 - Região N, NE e CO'!R9</f>
        <v>4.4619289340101522</v>
      </c>
      <c r="I10" s="67"/>
      <c r="J10" s="66">
        <f>'Reaj 2016 - Região N, NE e CO'!T9</f>
        <v>293</v>
      </c>
      <c r="K10" s="68"/>
      <c r="L10" s="275">
        <f t="shared" si="0"/>
        <v>0.96587030716723543</v>
      </c>
      <c r="M10" s="163"/>
      <c r="N10" s="276">
        <f t="shared" si="1"/>
        <v>287.30964467005072</v>
      </c>
      <c r="O10" s="163"/>
      <c r="P10" s="277">
        <f t="shared" si="2"/>
        <v>10.152284263959391</v>
      </c>
      <c r="Q10" s="167"/>
      <c r="R10" s="277">
        <f t="shared" si="3"/>
        <v>0.15228426395939085</v>
      </c>
      <c r="S10" s="163"/>
      <c r="T10" s="317">
        <f t="shared" ref="T10:T50" si="4">ROUNDUP(U10,0)+10</f>
        <v>10</v>
      </c>
      <c r="U10" s="317"/>
      <c r="V10" s="68"/>
      <c r="W10" s="30"/>
      <c r="X10" s="250"/>
      <c r="Z10" s="251"/>
      <c r="AB10" s="298"/>
      <c r="AD10" s="287">
        <v>0</v>
      </c>
      <c r="AE10" s="288">
        <v>0</v>
      </c>
      <c r="AF10" s="288">
        <v>0</v>
      </c>
      <c r="AG10" s="288">
        <v>0</v>
      </c>
      <c r="AH10" s="171">
        <f t="shared" ref="AH10:AH50" si="5">F10-AE10</f>
        <v>297.46192893401013</v>
      </c>
      <c r="AI10" s="171"/>
      <c r="AJ10" s="171">
        <f t="shared" ref="AJ10:AJ50" si="6">T10-AG10</f>
        <v>10</v>
      </c>
      <c r="AK10" s="171"/>
      <c r="AL10" s="288" t="s">
        <v>234</v>
      </c>
      <c r="AP10" s="61">
        <f t="shared" ref="AP10:AP50" si="7">$P10-$R10-$T10</f>
        <v>0</v>
      </c>
      <c r="AQ10" s="30">
        <f t="shared" ref="AQ10:AQ50" si="8">$F10-$N10-$P10</f>
        <v>2.4868995751603507E-14</v>
      </c>
      <c r="AS10" s="30">
        <f>F10-VLOOKUP(B10,'2017 2ºS - Região N, NE e CO'!$B$6:$F$50,5,FALSE)</f>
        <v>0</v>
      </c>
    </row>
    <row r="11" spans="1:45" x14ac:dyDescent="0.25">
      <c r="A11" s="1"/>
      <c r="B11" s="22">
        <v>1133</v>
      </c>
      <c r="C11" s="9"/>
      <c r="D11" s="64" t="s">
        <v>110</v>
      </c>
      <c r="E11" s="1"/>
      <c r="F11" s="66">
        <f>'Reaj 2016 - Região N, NE e CO'!P10</f>
        <v>264.97461928934013</v>
      </c>
      <c r="G11" s="67"/>
      <c r="H11" s="66">
        <f>'Reaj 2016 - Região N, NE e CO'!R10</f>
        <v>3.9746192893401018</v>
      </c>
      <c r="I11" s="67"/>
      <c r="J11" s="66">
        <f>'Reaj 2016 - Região N, NE e CO'!T10</f>
        <v>261</v>
      </c>
      <c r="K11" s="68"/>
      <c r="L11" s="275">
        <f t="shared" si="0"/>
        <v>0.1379310344827587</v>
      </c>
      <c r="M11" s="163"/>
      <c r="N11" s="276">
        <f t="shared" si="1"/>
        <v>36.548223350253835</v>
      </c>
      <c r="O11" s="163"/>
      <c r="P11" s="277">
        <f t="shared" si="2"/>
        <v>228.42639593908629</v>
      </c>
      <c r="Q11" s="167"/>
      <c r="R11" s="277">
        <f t="shared" si="3"/>
        <v>3.4263959390862944</v>
      </c>
      <c r="S11" s="163"/>
      <c r="T11" s="317">
        <f t="shared" si="4"/>
        <v>225</v>
      </c>
      <c r="U11" s="317">
        <v>214.02</v>
      </c>
      <c r="V11" s="68"/>
      <c r="W11" s="30"/>
      <c r="X11" s="250" t="s">
        <v>86</v>
      </c>
      <c r="Z11" s="251" t="s">
        <v>134</v>
      </c>
      <c r="AB11" s="298" t="s">
        <v>361</v>
      </c>
      <c r="AD11" s="287">
        <v>1133</v>
      </c>
      <c r="AE11" s="288">
        <v>264.97000000000003</v>
      </c>
      <c r="AF11" s="288">
        <v>3.97</v>
      </c>
      <c r="AG11" s="288">
        <v>214.02</v>
      </c>
      <c r="AH11" s="171">
        <f t="shared" si="5"/>
        <v>4.6192893400984758E-3</v>
      </c>
      <c r="AI11" s="171"/>
      <c r="AJ11" s="171">
        <f t="shared" si="6"/>
        <v>10.97999999999999</v>
      </c>
      <c r="AK11" s="171"/>
      <c r="AL11" s="288" t="s">
        <v>501</v>
      </c>
      <c r="AN11" s="7">
        <v>214.02</v>
      </c>
      <c r="AP11" s="61">
        <f t="shared" si="7"/>
        <v>0</v>
      </c>
      <c r="AQ11" s="30">
        <f t="shared" si="8"/>
        <v>0</v>
      </c>
      <c r="AS11" s="30">
        <f>F11-VLOOKUP(B11,'2017 2ºS - Região N, NE e CO'!$B$6:$F$50,5,FALSE)</f>
        <v>0</v>
      </c>
    </row>
    <row r="12" spans="1:45" x14ac:dyDescent="0.25">
      <c r="A12" s="1"/>
      <c r="B12" s="22">
        <f>IF('Reaj 2016 - Região N, NE e CO'!B11="","",'Reaj 2016 - Região N, NE e CO'!B11)</f>
        <v>2007</v>
      </c>
      <c r="C12" s="9"/>
      <c r="D12" s="64" t="s">
        <v>102</v>
      </c>
      <c r="E12" s="1"/>
      <c r="F12" s="66">
        <f>'Reaj 2016 - Região N, NE e CO'!P11</f>
        <v>293.40101522842639</v>
      </c>
      <c r="G12" s="67"/>
      <c r="H12" s="66">
        <f>'Reaj 2016 - Região N, NE e CO'!R11</f>
        <v>4.4010152284263953</v>
      </c>
      <c r="I12" s="67"/>
      <c r="J12" s="66">
        <f>'Reaj 2016 - Região N, NE e CO'!T11</f>
        <v>289</v>
      </c>
      <c r="K12" s="68"/>
      <c r="L12" s="275">
        <f t="shared" si="0"/>
        <v>0.14532871972318334</v>
      </c>
      <c r="M12" s="163"/>
      <c r="N12" s="276">
        <f t="shared" si="1"/>
        <v>42.639593908629422</v>
      </c>
      <c r="O12" s="163"/>
      <c r="P12" s="277">
        <f t="shared" si="2"/>
        <v>250.76142131979697</v>
      </c>
      <c r="Q12" s="167"/>
      <c r="R12" s="277">
        <f t="shared" si="3"/>
        <v>3.7614213197969542</v>
      </c>
      <c r="S12" s="163"/>
      <c r="T12" s="317">
        <f t="shared" si="4"/>
        <v>247</v>
      </c>
      <c r="U12" s="317">
        <v>236.98000000000002</v>
      </c>
      <c r="V12" s="68"/>
      <c r="W12" s="30"/>
      <c r="X12" s="250" t="s">
        <v>87</v>
      </c>
      <c r="Z12" s="251" t="s">
        <v>147</v>
      </c>
      <c r="AB12" s="298" t="s">
        <v>357</v>
      </c>
      <c r="AD12" s="287">
        <v>2007</v>
      </c>
      <c r="AE12" s="288">
        <v>293.39999999999998</v>
      </c>
      <c r="AF12" s="288">
        <v>4.4000000000000004</v>
      </c>
      <c r="AG12" s="288">
        <v>236.98000000000002</v>
      </c>
      <c r="AH12" s="171">
        <f t="shared" si="5"/>
        <v>1.0152284264108857E-3</v>
      </c>
      <c r="AI12" s="171"/>
      <c r="AJ12" s="171">
        <f t="shared" si="6"/>
        <v>10.019999999999982</v>
      </c>
      <c r="AK12" s="171"/>
      <c r="AL12" s="288" t="s">
        <v>502</v>
      </c>
      <c r="AN12" s="297">
        <v>236.98000000000002</v>
      </c>
      <c r="AP12" s="61">
        <f t="shared" si="7"/>
        <v>0</v>
      </c>
      <c r="AQ12" s="30">
        <f t="shared" si="8"/>
        <v>0</v>
      </c>
      <c r="AS12" s="30">
        <f>F12-VLOOKUP(B12,'2017 2ºS - Região N, NE e CO'!$B$6:$F$50,5,FALSE)</f>
        <v>0</v>
      </c>
    </row>
    <row r="13" spans="1:45" x14ac:dyDescent="0.25">
      <c r="A13" s="1"/>
      <c r="B13" s="22">
        <f>IF('Reaj 2016 - Região N, NE e CO'!B13="","",'Reaj 2016 - Região N, NE e CO'!B13)</f>
        <v>1116</v>
      </c>
      <c r="C13" s="9"/>
      <c r="D13" s="64" t="s">
        <v>98</v>
      </c>
      <c r="E13" s="1"/>
      <c r="F13" s="66">
        <f>'Reaj 2016 - Região N, NE e CO'!P13</f>
        <v>309.64467005076142</v>
      </c>
      <c r="G13" s="67"/>
      <c r="H13" s="66">
        <f>'Reaj 2016 - Região N, NE e CO'!R13</f>
        <v>4.6446700507614214</v>
      </c>
      <c r="I13" s="67"/>
      <c r="J13" s="66">
        <f>'Reaj 2016 - Região N, NE e CO'!T13</f>
        <v>305</v>
      </c>
      <c r="K13" s="68"/>
      <c r="L13" s="275">
        <f t="shared" si="0"/>
        <v>0.14426229508196714</v>
      </c>
      <c r="M13" s="163"/>
      <c r="N13" s="276">
        <f t="shared" si="1"/>
        <v>44.670050761421294</v>
      </c>
      <c r="O13" s="163"/>
      <c r="P13" s="277">
        <f t="shared" si="2"/>
        <v>264.97461928934013</v>
      </c>
      <c r="Q13" s="167"/>
      <c r="R13" s="277">
        <f t="shared" si="3"/>
        <v>3.9746192893401018</v>
      </c>
      <c r="S13" s="163"/>
      <c r="T13" s="317">
        <f t="shared" si="4"/>
        <v>261</v>
      </c>
      <c r="U13" s="317">
        <v>250.1</v>
      </c>
      <c r="V13" s="68"/>
      <c r="W13" s="30"/>
      <c r="Z13" s="251" t="s">
        <v>139</v>
      </c>
      <c r="AB13" s="298" t="s">
        <v>358</v>
      </c>
      <c r="AD13" s="287">
        <v>1116</v>
      </c>
      <c r="AE13" s="288">
        <v>309.64</v>
      </c>
      <c r="AF13" s="288">
        <v>4.6399999999999997</v>
      </c>
      <c r="AG13" s="288">
        <v>250.1</v>
      </c>
      <c r="AH13" s="171">
        <f t="shared" si="5"/>
        <v>4.6700507614332309E-3</v>
      </c>
      <c r="AI13" s="171"/>
      <c r="AJ13" s="171">
        <f t="shared" si="6"/>
        <v>10.900000000000006</v>
      </c>
      <c r="AK13" s="171"/>
      <c r="AL13" s="288" t="s">
        <v>503</v>
      </c>
      <c r="AN13" s="7">
        <v>250.1</v>
      </c>
      <c r="AP13" s="61">
        <f t="shared" si="7"/>
        <v>0</v>
      </c>
      <c r="AQ13" s="30">
        <f t="shared" si="8"/>
        <v>0</v>
      </c>
      <c r="AS13" s="30">
        <f>F13-VLOOKUP(B13,'2017 2ºS - Região N, NE e CO'!$B$6:$F$50,5,FALSE)</f>
        <v>0</v>
      </c>
    </row>
    <row r="14" spans="1:45" x14ac:dyDescent="0.25">
      <c r="A14" s="1"/>
      <c r="B14" s="22">
        <f>IF('Reaj 2016 - Região N, NE e CO'!B14="","",'Reaj 2016 - Região N, NE e CO'!B14)</f>
        <v>1107</v>
      </c>
      <c r="C14" s="9"/>
      <c r="D14" s="64" t="s">
        <v>12</v>
      </c>
      <c r="E14" s="1"/>
      <c r="F14" s="66">
        <f>'Reaj 2016 - Região N, NE e CO'!P14</f>
        <v>310.65989847715736</v>
      </c>
      <c r="G14" s="67"/>
      <c r="H14" s="66">
        <f>'Reaj 2016 - Região N, NE e CO'!R14</f>
        <v>4.6598984771573599</v>
      </c>
      <c r="I14" s="67"/>
      <c r="J14" s="66">
        <f>'Reaj 2016 - Região N, NE e CO'!T14</f>
        <v>306</v>
      </c>
      <c r="K14" s="68"/>
      <c r="L14" s="275">
        <f t="shared" si="0"/>
        <v>0.14705882352941169</v>
      </c>
      <c r="M14" s="163"/>
      <c r="N14" s="276">
        <f t="shared" si="1"/>
        <v>45.68527918781723</v>
      </c>
      <c r="O14" s="163"/>
      <c r="P14" s="277">
        <f t="shared" si="2"/>
        <v>264.97461928934013</v>
      </c>
      <c r="Q14" s="167"/>
      <c r="R14" s="277">
        <f t="shared" si="3"/>
        <v>3.9746192893401018</v>
      </c>
      <c r="S14" s="163"/>
      <c r="T14" s="317">
        <f t="shared" si="4"/>
        <v>261</v>
      </c>
      <c r="U14" s="317">
        <v>250.92008200000004</v>
      </c>
      <c r="V14" s="68"/>
      <c r="W14" s="30"/>
      <c r="Z14" s="251" t="s">
        <v>150</v>
      </c>
      <c r="AB14" s="298" t="s">
        <v>359</v>
      </c>
      <c r="AD14" s="287">
        <v>1107</v>
      </c>
      <c r="AE14" s="288">
        <v>310.66000000000003</v>
      </c>
      <c r="AF14" s="288">
        <v>4.6599000000000004</v>
      </c>
      <c r="AG14" s="288">
        <v>250.92008200000004</v>
      </c>
      <c r="AH14" s="171">
        <f t="shared" si="5"/>
        <v>-1.0152284266951028E-4</v>
      </c>
      <c r="AI14" s="171"/>
      <c r="AJ14" s="171">
        <f t="shared" si="6"/>
        <v>10.079917999999964</v>
      </c>
      <c r="AK14" s="171"/>
      <c r="AL14" s="288" t="s">
        <v>504</v>
      </c>
      <c r="AN14" s="7">
        <v>250.92008200000004</v>
      </c>
      <c r="AP14" s="61">
        <f t="shared" si="7"/>
        <v>0</v>
      </c>
      <c r="AQ14" s="30">
        <f t="shared" si="8"/>
        <v>0</v>
      </c>
      <c r="AS14" s="30">
        <f>F14-VLOOKUP(B14,'2017 2ºS - Região N, NE e CO'!$B$6:$F$50,5,FALSE)</f>
        <v>0</v>
      </c>
    </row>
    <row r="15" spans="1:45" x14ac:dyDescent="0.25">
      <c r="A15" s="1"/>
      <c r="B15" s="187">
        <v>1134</v>
      </c>
      <c r="C15" s="335"/>
      <c r="D15" s="282" t="s">
        <v>498</v>
      </c>
      <c r="E15" s="336"/>
      <c r="F15" s="283">
        <f>F14</f>
        <v>310.65989847715736</v>
      </c>
      <c r="G15" s="337"/>
      <c r="H15" s="283"/>
      <c r="I15" s="337"/>
      <c r="J15" s="283"/>
      <c r="K15" s="338"/>
      <c r="L15" s="339">
        <f>L14</f>
        <v>0.14705882352941169</v>
      </c>
      <c r="M15" s="340"/>
      <c r="N15" s="341">
        <f>N14</f>
        <v>45.68527918781723</v>
      </c>
      <c r="O15" s="340"/>
      <c r="P15" s="342">
        <f>P14</f>
        <v>264.97461928934013</v>
      </c>
      <c r="Q15" s="343"/>
      <c r="R15" s="342">
        <f>R14</f>
        <v>3.9746192893401018</v>
      </c>
      <c r="S15" s="340"/>
      <c r="T15" s="293">
        <f>T14</f>
        <v>261</v>
      </c>
      <c r="U15" s="317"/>
      <c r="V15" s="68"/>
      <c r="W15" s="30"/>
      <c r="Z15" s="251"/>
      <c r="AB15" s="298" t="s">
        <v>360</v>
      </c>
      <c r="AD15" s="287"/>
      <c r="AE15" s="288"/>
      <c r="AF15" s="288"/>
      <c r="AG15" s="288"/>
      <c r="AH15" s="171"/>
      <c r="AI15" s="171"/>
      <c r="AJ15" s="171"/>
      <c r="AK15" s="171"/>
      <c r="AL15" s="288"/>
      <c r="AP15" s="61"/>
      <c r="AQ15" s="30"/>
      <c r="AS15" s="30"/>
    </row>
    <row r="16" spans="1:45" x14ac:dyDescent="0.25">
      <c r="A16" s="1"/>
      <c r="B16" s="22">
        <f>IF('Reaj 2016 - Região N, NE e CO'!B15="","",'Reaj 2016 - Região N, NE e CO'!B15)</f>
        <v>2008</v>
      </c>
      <c r="C16" s="9"/>
      <c r="D16" s="64" t="s">
        <v>77</v>
      </c>
      <c r="E16" s="1"/>
      <c r="F16" s="66">
        <f>'Reaj 2016 - Região N, NE e CO'!P15</f>
        <v>293.40101522842639</v>
      </c>
      <c r="G16" s="67"/>
      <c r="H16" s="66">
        <f>'Reaj 2016 - Região N, NE e CO'!R15</f>
        <v>4.4010152284263953</v>
      </c>
      <c r="I16" s="67"/>
      <c r="J16" s="66">
        <f>'Reaj 2016 - Região N, NE e CO'!T15</f>
        <v>289</v>
      </c>
      <c r="K16" s="68"/>
      <c r="L16" s="275">
        <f t="shared" si="0"/>
        <v>0.14532871972318334</v>
      </c>
      <c r="M16" s="163"/>
      <c r="N16" s="276">
        <f t="shared" si="1"/>
        <v>42.639593908629422</v>
      </c>
      <c r="O16" s="163"/>
      <c r="P16" s="277">
        <f t="shared" si="2"/>
        <v>250.76142131979697</v>
      </c>
      <c r="Q16" s="167"/>
      <c r="R16" s="277">
        <f t="shared" si="3"/>
        <v>3.7614213197969542</v>
      </c>
      <c r="S16" s="163"/>
      <c r="T16" s="317">
        <f t="shared" si="4"/>
        <v>247</v>
      </c>
      <c r="U16" s="317">
        <v>236.98000000000002</v>
      </c>
      <c r="V16" s="68"/>
      <c r="W16" s="30"/>
      <c r="Z16" s="251" t="s">
        <v>151</v>
      </c>
      <c r="AD16" s="287">
        <v>2008</v>
      </c>
      <c r="AE16" s="288">
        <v>293.39999999999998</v>
      </c>
      <c r="AF16" s="288">
        <v>4.4000000000000004</v>
      </c>
      <c r="AG16" s="288">
        <v>236.98000000000002</v>
      </c>
      <c r="AH16" s="171">
        <f t="shared" si="5"/>
        <v>1.0152284264108857E-3</v>
      </c>
      <c r="AI16" s="171"/>
      <c r="AJ16" s="171">
        <f t="shared" si="6"/>
        <v>10.019999999999982</v>
      </c>
      <c r="AK16" s="171"/>
      <c r="AL16" s="288" t="s">
        <v>505</v>
      </c>
      <c r="AN16" s="297">
        <v>236.98000000000002</v>
      </c>
      <c r="AP16" s="61">
        <f t="shared" si="7"/>
        <v>0</v>
      </c>
      <c r="AQ16" s="30">
        <f t="shared" si="8"/>
        <v>0</v>
      </c>
      <c r="AS16" s="30">
        <f>F16-VLOOKUP(B16,'2017 2ºS - Região N, NE e CO'!$B$6:$F$50,5,FALSE)</f>
        <v>0</v>
      </c>
    </row>
    <row r="17" spans="1:45" x14ac:dyDescent="0.25">
      <c r="A17" s="1"/>
      <c r="B17" s="22">
        <f>IF('Reaj 2016 - Região N, NE e CO'!B17="","",'Reaj 2016 - Região N, NE e CO'!B17)</f>
        <v>1112</v>
      </c>
      <c r="C17" s="9"/>
      <c r="D17" s="64" t="s">
        <v>14</v>
      </c>
      <c r="E17" s="1"/>
      <c r="F17" s="66">
        <f>'Reaj 2016 - Região N, NE e CO'!P17</f>
        <v>297.46192893401013</v>
      </c>
      <c r="G17" s="67"/>
      <c r="H17" s="66">
        <f>'Reaj 2016 - Região N, NE e CO'!R17</f>
        <v>4.4619289340101522</v>
      </c>
      <c r="I17" s="67"/>
      <c r="J17" s="66">
        <f>'Reaj 2016 - Região N, NE e CO'!T17</f>
        <v>293</v>
      </c>
      <c r="K17" s="68"/>
      <c r="L17" s="275">
        <f t="shared" si="0"/>
        <v>0.14334470989761086</v>
      </c>
      <c r="M17" s="163"/>
      <c r="N17" s="276">
        <f t="shared" si="1"/>
        <v>42.639593908629422</v>
      </c>
      <c r="O17" s="163"/>
      <c r="P17" s="277">
        <f t="shared" si="2"/>
        <v>254.82233502538071</v>
      </c>
      <c r="Q17" s="167"/>
      <c r="R17" s="277">
        <f t="shared" si="3"/>
        <v>3.8223350253807107</v>
      </c>
      <c r="S17" s="163"/>
      <c r="T17" s="317">
        <f t="shared" si="4"/>
        <v>251</v>
      </c>
      <c r="U17" s="317">
        <v>240.25927999999999</v>
      </c>
      <c r="V17" s="68"/>
      <c r="W17" s="30"/>
      <c r="Z17" s="251" t="s">
        <v>152</v>
      </c>
      <c r="AD17" s="287">
        <v>1112</v>
      </c>
      <c r="AE17" s="288">
        <v>297.45999999999998</v>
      </c>
      <c r="AF17" s="288">
        <v>4.46</v>
      </c>
      <c r="AG17" s="288">
        <v>240.25927999999999</v>
      </c>
      <c r="AH17" s="171">
        <f t="shared" si="5"/>
        <v>1.9289340101522612E-3</v>
      </c>
      <c r="AI17" s="171"/>
      <c r="AJ17" s="171">
        <f t="shared" si="6"/>
        <v>10.74072000000001</v>
      </c>
      <c r="AK17" s="171"/>
      <c r="AL17" s="288" t="s">
        <v>506</v>
      </c>
      <c r="AN17" s="7">
        <v>240.25927999999999</v>
      </c>
      <c r="AP17" s="61">
        <f t="shared" si="7"/>
        <v>0</v>
      </c>
      <c r="AQ17" s="30">
        <f t="shared" si="8"/>
        <v>0</v>
      </c>
      <c r="AS17" s="30">
        <f>F17-VLOOKUP(B17,'2017 2ºS - Região N, NE e CO'!$B$6:$F$50,5,FALSE)</f>
        <v>0</v>
      </c>
    </row>
    <row r="18" spans="1:45" x14ac:dyDescent="0.25">
      <c r="A18" s="1"/>
      <c r="B18" s="22">
        <f>IF('Reaj 2016 - Região N, NE e CO'!B19="","",'Reaj 2016 - Região N, NE e CO'!B19)</f>
        <v>1117</v>
      </c>
      <c r="C18" s="9"/>
      <c r="D18" s="64" t="s">
        <v>91</v>
      </c>
      <c r="E18" s="1"/>
      <c r="F18" s="66">
        <f>'Reaj 2016 - Região N, NE e CO'!P19</f>
        <v>264.97461928934013</v>
      </c>
      <c r="G18" s="67"/>
      <c r="H18" s="66">
        <f>'Reaj 2016 - Região N, NE e CO'!R19</f>
        <v>3.9746192893401018</v>
      </c>
      <c r="I18" s="67"/>
      <c r="J18" s="66">
        <f>'Reaj 2016 - Região N, NE e CO'!T19</f>
        <v>261</v>
      </c>
      <c r="K18" s="68"/>
      <c r="L18" s="275">
        <f t="shared" si="0"/>
        <v>0.1379310344827587</v>
      </c>
      <c r="M18" s="163"/>
      <c r="N18" s="276">
        <f t="shared" si="1"/>
        <v>36.548223350253835</v>
      </c>
      <c r="O18" s="163"/>
      <c r="P18" s="277">
        <f t="shared" si="2"/>
        <v>228.42639593908629</v>
      </c>
      <c r="Q18" s="167"/>
      <c r="R18" s="277">
        <f t="shared" si="3"/>
        <v>3.4263959390862944</v>
      </c>
      <c r="S18" s="163"/>
      <c r="T18" s="317">
        <f t="shared" si="4"/>
        <v>225</v>
      </c>
      <c r="U18" s="317">
        <v>214.02</v>
      </c>
      <c r="V18" s="68"/>
      <c r="W18" s="30"/>
      <c r="Z18" s="251" t="s">
        <v>155</v>
      </c>
      <c r="AD18" s="287">
        <v>1117</v>
      </c>
      <c r="AE18" s="288">
        <v>264.97000000000003</v>
      </c>
      <c r="AF18" s="288">
        <v>3.97</v>
      </c>
      <c r="AG18" s="288">
        <v>214.02</v>
      </c>
      <c r="AH18" s="171">
        <f t="shared" si="5"/>
        <v>4.6192893400984758E-3</v>
      </c>
      <c r="AI18" s="171"/>
      <c r="AJ18" s="171">
        <f t="shared" si="6"/>
        <v>10.97999999999999</v>
      </c>
      <c r="AK18" s="171"/>
      <c r="AL18" s="288" t="s">
        <v>507</v>
      </c>
      <c r="AN18" s="7">
        <v>214.02</v>
      </c>
      <c r="AP18" s="61">
        <f t="shared" si="7"/>
        <v>0</v>
      </c>
      <c r="AQ18" s="30">
        <f t="shared" si="8"/>
        <v>0</v>
      </c>
      <c r="AS18" s="30">
        <f>F18-VLOOKUP(B18,'2017 2ºS - Região N, NE e CO'!$B$6:$F$50,5,FALSE)</f>
        <v>0</v>
      </c>
    </row>
    <row r="19" spans="1:45" x14ac:dyDescent="0.25">
      <c r="A19" s="9"/>
      <c r="B19" s="22">
        <v>1139</v>
      </c>
      <c r="C19" s="9"/>
      <c r="D19" s="64" t="s">
        <v>114</v>
      </c>
      <c r="E19" s="1"/>
      <c r="F19" s="66">
        <f>'Reaj 2016 - Região N, NE e CO'!P20</f>
        <v>264.97461928934013</v>
      </c>
      <c r="G19" s="67"/>
      <c r="H19" s="66">
        <f>'Reaj 2016 - Região N, NE e CO'!R20</f>
        <v>3.9746192893401018</v>
      </c>
      <c r="I19" s="67"/>
      <c r="J19" s="66">
        <f>'Reaj 2016 - Região N, NE e CO'!T20</f>
        <v>261</v>
      </c>
      <c r="K19" s="68"/>
      <c r="L19" s="275">
        <f t="shared" si="0"/>
        <v>0.1379310344827587</v>
      </c>
      <c r="M19" s="163"/>
      <c r="N19" s="276">
        <f t="shared" si="1"/>
        <v>36.548223350253835</v>
      </c>
      <c r="O19" s="163"/>
      <c r="P19" s="277">
        <f t="shared" si="2"/>
        <v>228.42639593908629</v>
      </c>
      <c r="Q19" s="167"/>
      <c r="R19" s="277">
        <f t="shared" si="3"/>
        <v>3.4263959390862944</v>
      </c>
      <c r="S19" s="163"/>
      <c r="T19" s="317">
        <f t="shared" si="4"/>
        <v>225</v>
      </c>
      <c r="U19" s="317">
        <v>214.02</v>
      </c>
      <c r="V19" s="68"/>
      <c r="W19" s="30"/>
      <c r="Z19" s="251" t="s">
        <v>156</v>
      </c>
      <c r="AD19" s="287">
        <v>1139</v>
      </c>
      <c r="AE19" s="288">
        <v>264.97000000000003</v>
      </c>
      <c r="AF19" s="288">
        <v>3.97</v>
      </c>
      <c r="AG19" s="288">
        <v>214.02</v>
      </c>
      <c r="AH19" s="171">
        <f t="shared" si="5"/>
        <v>4.6192893400984758E-3</v>
      </c>
      <c r="AI19" s="171"/>
      <c r="AJ19" s="171">
        <f t="shared" si="6"/>
        <v>10.97999999999999</v>
      </c>
      <c r="AK19" s="171"/>
      <c r="AL19" s="288" t="s">
        <v>508</v>
      </c>
      <c r="AN19" s="7">
        <v>214.02</v>
      </c>
      <c r="AP19" s="61">
        <f t="shared" si="7"/>
        <v>0</v>
      </c>
      <c r="AQ19" s="30">
        <f t="shared" si="8"/>
        <v>0</v>
      </c>
      <c r="AS19" s="30">
        <f>F19-VLOOKUP(B19,'2017 2ºS - Região N, NE e CO'!$B$6:$F$50,5,FALSE)</f>
        <v>0</v>
      </c>
    </row>
    <row r="20" spans="1:45" x14ac:dyDescent="0.25">
      <c r="A20" s="1"/>
      <c r="B20" s="22">
        <f>IF('Reaj 2016 - Região N, NE e CO'!B22="","",'Reaj 2016 - Região N, NE e CO'!B22)</f>
        <v>1120</v>
      </c>
      <c r="C20" s="9"/>
      <c r="D20" s="64" t="s">
        <v>92</v>
      </c>
      <c r="E20" s="1"/>
      <c r="F20" s="66">
        <f>'Reaj 2016 - Região N, NE e CO'!P22</f>
        <v>264.97461928934013</v>
      </c>
      <c r="G20" s="67"/>
      <c r="H20" s="66">
        <f>'Reaj 2016 - Região N, NE e CO'!R22</f>
        <v>3.9746192893401018</v>
      </c>
      <c r="I20" s="67"/>
      <c r="J20" s="66">
        <f>'Reaj 2016 - Região N, NE e CO'!T22</f>
        <v>261</v>
      </c>
      <c r="K20" s="68"/>
      <c r="L20" s="275">
        <f t="shared" si="0"/>
        <v>0.1379310344827587</v>
      </c>
      <c r="M20" s="163"/>
      <c r="N20" s="276">
        <f t="shared" si="1"/>
        <v>36.548223350253835</v>
      </c>
      <c r="O20" s="163"/>
      <c r="P20" s="277">
        <f t="shared" si="2"/>
        <v>228.42639593908629</v>
      </c>
      <c r="Q20" s="167"/>
      <c r="R20" s="277">
        <f t="shared" si="3"/>
        <v>3.4263959390862944</v>
      </c>
      <c r="S20" s="163"/>
      <c r="T20" s="317">
        <f t="shared" si="4"/>
        <v>225</v>
      </c>
      <c r="U20" s="317">
        <v>214.02</v>
      </c>
      <c r="V20" s="68"/>
      <c r="W20" s="30"/>
      <c r="Z20" s="251" t="s">
        <v>157</v>
      </c>
      <c r="AD20" s="287">
        <v>1120</v>
      </c>
      <c r="AE20" s="288">
        <v>264.97000000000003</v>
      </c>
      <c r="AF20" s="288">
        <v>3.97</v>
      </c>
      <c r="AG20" s="288">
        <v>214.02</v>
      </c>
      <c r="AH20" s="171">
        <f t="shared" si="5"/>
        <v>4.6192893400984758E-3</v>
      </c>
      <c r="AI20" s="171"/>
      <c r="AJ20" s="171">
        <f t="shared" si="6"/>
        <v>10.97999999999999</v>
      </c>
      <c r="AK20" s="171"/>
      <c r="AL20" s="288" t="s">
        <v>509</v>
      </c>
      <c r="AN20" s="7">
        <v>214.02</v>
      </c>
      <c r="AP20" s="61">
        <f t="shared" si="7"/>
        <v>0</v>
      </c>
      <c r="AQ20" s="30">
        <f t="shared" si="8"/>
        <v>0</v>
      </c>
      <c r="AS20" s="30">
        <f>F20-VLOOKUP(B20,'2017 2ºS - Região N, NE e CO'!$B$6:$F$50,5,FALSE)</f>
        <v>0</v>
      </c>
    </row>
    <row r="21" spans="1:45" x14ac:dyDescent="0.25">
      <c r="A21" s="1"/>
      <c r="B21" s="22">
        <v>1113</v>
      </c>
      <c r="C21" s="9"/>
      <c r="D21" s="64" t="s">
        <v>101</v>
      </c>
      <c r="E21" s="1"/>
      <c r="F21" s="66">
        <f>'Reaj 2016 - Região N, NE e CO'!P23</f>
        <v>264.97461928934013</v>
      </c>
      <c r="G21" s="67"/>
      <c r="H21" s="66">
        <f>'Reaj 2016 - Região N, NE e CO'!R23</f>
        <v>3.9746192893401018</v>
      </c>
      <c r="I21" s="67"/>
      <c r="J21" s="66">
        <f>'Reaj 2016 - Região N, NE e CO'!T23</f>
        <v>261</v>
      </c>
      <c r="K21" s="68"/>
      <c r="L21" s="275">
        <f t="shared" si="0"/>
        <v>0.1379310344827587</v>
      </c>
      <c r="M21" s="163"/>
      <c r="N21" s="276">
        <f t="shared" si="1"/>
        <v>36.548223350253835</v>
      </c>
      <c r="O21" s="163"/>
      <c r="P21" s="277">
        <f t="shared" si="2"/>
        <v>228.42639593908629</v>
      </c>
      <c r="Q21" s="167"/>
      <c r="R21" s="277">
        <f t="shared" si="3"/>
        <v>3.4263959390862944</v>
      </c>
      <c r="S21" s="163"/>
      <c r="T21" s="317">
        <f t="shared" si="4"/>
        <v>225</v>
      </c>
      <c r="U21" s="317">
        <v>214.02</v>
      </c>
      <c r="V21" s="68"/>
      <c r="W21" s="30"/>
      <c r="Z21" s="251" t="s">
        <v>158</v>
      </c>
      <c r="AD21" s="287">
        <v>1113</v>
      </c>
      <c r="AE21" s="288">
        <v>264.97000000000003</v>
      </c>
      <c r="AF21" s="288">
        <v>3.97</v>
      </c>
      <c r="AG21" s="288">
        <v>214.02</v>
      </c>
      <c r="AH21" s="171">
        <f t="shared" si="5"/>
        <v>4.6192893400984758E-3</v>
      </c>
      <c r="AI21" s="171"/>
      <c r="AJ21" s="171">
        <f t="shared" si="6"/>
        <v>10.97999999999999</v>
      </c>
      <c r="AK21" s="171"/>
      <c r="AL21" s="288" t="s">
        <v>510</v>
      </c>
      <c r="AN21" s="7">
        <v>214.02</v>
      </c>
      <c r="AP21" s="61">
        <f t="shared" si="7"/>
        <v>0</v>
      </c>
      <c r="AQ21" s="30">
        <f t="shared" si="8"/>
        <v>0</v>
      </c>
      <c r="AS21" s="30">
        <f>F21-VLOOKUP(B21,'2017 2ºS - Região N, NE e CO'!$B$6:$F$50,5,FALSE)</f>
        <v>0</v>
      </c>
    </row>
    <row r="22" spans="1:45" hidden="1" x14ac:dyDescent="0.25">
      <c r="A22" s="1"/>
      <c r="B22" s="22">
        <f>IF('Reaj 2016 - Região N, NE e CO'!B24="","",'Reaj 2016 - Região N, NE e CO'!B24)</f>
        <v>1105</v>
      </c>
      <c r="C22" s="9"/>
      <c r="D22" s="64" t="s">
        <v>15</v>
      </c>
      <c r="E22" s="1"/>
      <c r="F22" s="66">
        <f>'Reaj 2016 - Região N, NE e CO'!P24</f>
        <v>297.46192893401013</v>
      </c>
      <c r="G22" s="67"/>
      <c r="H22" s="66">
        <f>'Reaj 2016 - Região N, NE e CO'!R24</f>
        <v>4.4619289340101522</v>
      </c>
      <c r="I22" s="67"/>
      <c r="J22" s="66">
        <f>'Reaj 2016 - Região N, NE e CO'!T24</f>
        <v>293</v>
      </c>
      <c r="K22" s="68"/>
      <c r="L22" s="275">
        <f t="shared" si="0"/>
        <v>0.96587030716723543</v>
      </c>
      <c r="M22" s="163"/>
      <c r="N22" s="276">
        <f t="shared" si="1"/>
        <v>287.30964467005072</v>
      </c>
      <c r="O22" s="163"/>
      <c r="P22" s="277">
        <f t="shared" si="2"/>
        <v>10.152284263959391</v>
      </c>
      <c r="Q22" s="167"/>
      <c r="R22" s="277">
        <f t="shared" si="3"/>
        <v>0.15228426395939085</v>
      </c>
      <c r="S22" s="163"/>
      <c r="T22" s="317">
        <f t="shared" si="4"/>
        <v>10</v>
      </c>
      <c r="U22" s="317"/>
      <c r="V22" s="68"/>
      <c r="W22" s="30"/>
      <c r="Z22" s="251"/>
      <c r="AD22" s="287">
        <v>0</v>
      </c>
      <c r="AE22" s="288">
        <v>0</v>
      </c>
      <c r="AF22" s="288">
        <v>0</v>
      </c>
      <c r="AG22" s="288">
        <v>0</v>
      </c>
      <c r="AH22" s="171">
        <f t="shared" si="5"/>
        <v>297.46192893401013</v>
      </c>
      <c r="AI22" s="171"/>
      <c r="AJ22" s="171">
        <f t="shared" si="6"/>
        <v>10</v>
      </c>
      <c r="AK22" s="171"/>
      <c r="AL22" s="288" t="s">
        <v>234</v>
      </c>
      <c r="AP22" s="61">
        <f t="shared" si="7"/>
        <v>0</v>
      </c>
      <c r="AQ22" s="30">
        <f t="shared" si="8"/>
        <v>2.4868995751603507E-14</v>
      </c>
      <c r="AS22" s="30">
        <f>F22-VLOOKUP(B22,'2017 2ºS - Região N, NE e CO'!$B$6:$F$50,5,FALSE)</f>
        <v>0</v>
      </c>
    </row>
    <row r="23" spans="1:45" x14ac:dyDescent="0.25">
      <c r="A23" s="1"/>
      <c r="B23" s="99">
        <v>1141</v>
      </c>
      <c r="C23" s="100"/>
      <c r="D23" s="64" t="s">
        <v>286</v>
      </c>
      <c r="E23" s="1"/>
      <c r="F23" s="66">
        <f>F22</f>
        <v>297.46192893401013</v>
      </c>
      <c r="G23" s="67"/>
      <c r="H23" s="66"/>
      <c r="I23" s="67"/>
      <c r="J23" s="66"/>
      <c r="K23" s="68"/>
      <c r="L23" s="275">
        <f t="shared" si="0"/>
        <v>0.14334470989761086</v>
      </c>
      <c r="M23" s="163"/>
      <c r="N23" s="276">
        <f t="shared" si="1"/>
        <v>42.639593908629422</v>
      </c>
      <c r="O23" s="163"/>
      <c r="P23" s="277">
        <f t="shared" si="2"/>
        <v>254.82233502538071</v>
      </c>
      <c r="Q23" s="167"/>
      <c r="R23" s="277">
        <f t="shared" si="3"/>
        <v>3.8223350253807107</v>
      </c>
      <c r="S23" s="163"/>
      <c r="T23" s="317">
        <f t="shared" si="4"/>
        <v>251</v>
      </c>
      <c r="U23" s="66">
        <v>240.25927999999999</v>
      </c>
      <c r="V23" s="68"/>
      <c r="W23" s="30"/>
      <c r="Z23" s="251" t="s">
        <v>159</v>
      </c>
      <c r="AD23" s="287">
        <v>1141</v>
      </c>
      <c r="AE23" s="288">
        <v>297.45999999999998</v>
      </c>
      <c r="AF23" s="288">
        <v>4.46</v>
      </c>
      <c r="AG23" s="288">
        <v>240.25927999999999</v>
      </c>
      <c r="AH23" s="171">
        <f t="shared" si="5"/>
        <v>1.9289340101522612E-3</v>
      </c>
      <c r="AI23" s="171"/>
      <c r="AJ23" s="171">
        <f t="shared" si="6"/>
        <v>10.74072000000001</v>
      </c>
      <c r="AK23" s="171"/>
      <c r="AL23" s="288" t="s">
        <v>511</v>
      </c>
      <c r="AN23" s="7">
        <v>240.25927999999999</v>
      </c>
      <c r="AP23" s="61">
        <f t="shared" si="7"/>
        <v>0</v>
      </c>
      <c r="AQ23" s="30">
        <f t="shared" si="8"/>
        <v>0</v>
      </c>
      <c r="AS23" s="30">
        <f>F23-VLOOKUP(B23,'2017 2ºS - Região N, NE e CO'!$B$6:$F$50,5,FALSE)</f>
        <v>0</v>
      </c>
    </row>
    <row r="24" spans="1:45" x14ac:dyDescent="0.25">
      <c r="A24" s="1"/>
      <c r="B24" s="22">
        <f>IF('Reaj 2016 - Região N, NE e CO'!B26="","",'Reaj 2016 - Região N, NE e CO'!B26)</f>
        <v>1128</v>
      </c>
      <c r="C24" s="9"/>
      <c r="D24" s="64" t="s">
        <v>93</v>
      </c>
      <c r="E24" s="1"/>
      <c r="F24" s="66">
        <f>'Reaj 2016 - Região N, NE e CO'!P26</f>
        <v>264.97461928934013</v>
      </c>
      <c r="G24" s="67"/>
      <c r="H24" s="66">
        <f>'Reaj 2016 - Região N, NE e CO'!R26</f>
        <v>3.9746192893401018</v>
      </c>
      <c r="I24" s="67"/>
      <c r="J24" s="66">
        <f>'Reaj 2016 - Região N, NE e CO'!T26</f>
        <v>261</v>
      </c>
      <c r="K24" s="68"/>
      <c r="L24" s="275">
        <f t="shared" si="0"/>
        <v>0.1379310344827587</v>
      </c>
      <c r="M24" s="163"/>
      <c r="N24" s="276">
        <f t="shared" si="1"/>
        <v>36.548223350253835</v>
      </c>
      <c r="O24" s="163"/>
      <c r="P24" s="277">
        <f t="shared" si="2"/>
        <v>228.42639593908629</v>
      </c>
      <c r="Q24" s="167"/>
      <c r="R24" s="277">
        <f t="shared" si="3"/>
        <v>3.4263959390862944</v>
      </c>
      <c r="S24" s="163"/>
      <c r="T24" s="317">
        <f t="shared" si="4"/>
        <v>225</v>
      </c>
      <c r="U24" s="317">
        <v>214.02</v>
      </c>
      <c r="V24" s="68"/>
      <c r="W24" s="30"/>
      <c r="Z24" s="251" t="s">
        <v>137</v>
      </c>
      <c r="AD24" s="287">
        <v>1128</v>
      </c>
      <c r="AE24" s="288">
        <v>264.97000000000003</v>
      </c>
      <c r="AF24" s="288">
        <v>3.97</v>
      </c>
      <c r="AG24" s="288">
        <v>214.02</v>
      </c>
      <c r="AH24" s="171">
        <f t="shared" si="5"/>
        <v>4.6192893400984758E-3</v>
      </c>
      <c r="AI24" s="171"/>
      <c r="AJ24" s="171">
        <f t="shared" si="6"/>
        <v>10.97999999999999</v>
      </c>
      <c r="AK24" s="171"/>
      <c r="AL24" s="288" t="s">
        <v>512</v>
      </c>
      <c r="AN24" s="7">
        <v>214.02</v>
      </c>
      <c r="AP24" s="61">
        <f t="shared" si="7"/>
        <v>0</v>
      </c>
      <c r="AQ24" s="30">
        <f t="shared" si="8"/>
        <v>0</v>
      </c>
      <c r="AS24" s="30">
        <f>F24-VLOOKUP(B24,'2017 2ºS - Região N, NE e CO'!$B$6:$F$50,5,FALSE)</f>
        <v>0</v>
      </c>
    </row>
    <row r="25" spans="1:45" hidden="1" x14ac:dyDescent="0.25">
      <c r="A25" s="1"/>
      <c r="B25" s="22">
        <f>IF('Reaj 2016 - Região N, NE e CO'!B27="","",'Reaj 2016 - Região N, NE e CO'!B27)</f>
        <v>1125</v>
      </c>
      <c r="C25" s="9"/>
      <c r="D25" s="65" t="s">
        <v>17</v>
      </c>
      <c r="E25" s="1"/>
      <c r="F25" s="66">
        <f>'Reaj 2016 - Região N, NE e CO'!P27</f>
        <v>297.46192893401013</v>
      </c>
      <c r="G25" s="67"/>
      <c r="H25" s="66">
        <f>'Reaj 2016 - Região N, NE e CO'!R27</f>
        <v>4.4619289340101522</v>
      </c>
      <c r="I25" s="67"/>
      <c r="J25" s="66">
        <f>'Reaj 2016 - Região N, NE e CO'!T27</f>
        <v>293</v>
      </c>
      <c r="K25" s="68"/>
      <c r="L25" s="275">
        <f t="shared" si="0"/>
        <v>0.96587030716723543</v>
      </c>
      <c r="M25" s="163"/>
      <c r="N25" s="276">
        <f t="shared" si="1"/>
        <v>287.30964467005072</v>
      </c>
      <c r="O25" s="163"/>
      <c r="P25" s="277">
        <f t="shared" si="2"/>
        <v>10.152284263959391</v>
      </c>
      <c r="Q25" s="167"/>
      <c r="R25" s="277">
        <f t="shared" si="3"/>
        <v>0.15228426395939085</v>
      </c>
      <c r="S25" s="163"/>
      <c r="T25" s="317">
        <f t="shared" si="4"/>
        <v>10</v>
      </c>
      <c r="U25" s="317"/>
      <c r="V25" s="68"/>
      <c r="W25" s="30"/>
      <c r="Z25" s="251"/>
      <c r="AD25" s="287">
        <v>0</v>
      </c>
      <c r="AE25" s="288">
        <v>0</v>
      </c>
      <c r="AF25" s="288">
        <v>0</v>
      </c>
      <c r="AG25" s="288">
        <v>0</v>
      </c>
      <c r="AH25" s="171">
        <f t="shared" si="5"/>
        <v>297.46192893401013</v>
      </c>
      <c r="AI25" s="171"/>
      <c r="AJ25" s="171">
        <f t="shared" si="6"/>
        <v>10</v>
      </c>
      <c r="AK25" s="171"/>
      <c r="AL25" s="288" t="s">
        <v>234</v>
      </c>
      <c r="AP25" s="61">
        <f t="shared" si="7"/>
        <v>0</v>
      </c>
      <c r="AQ25" s="30">
        <f t="shared" si="8"/>
        <v>2.4868995751603507E-14</v>
      </c>
      <c r="AS25" s="30">
        <f>F25-VLOOKUP(B25,'2017 2ºS - Região N, NE e CO'!$B$6:$F$50,5,FALSE)</f>
        <v>0</v>
      </c>
    </row>
    <row r="26" spans="1:45" hidden="1" x14ac:dyDescent="0.25">
      <c r="A26" s="1"/>
      <c r="B26" s="22">
        <f>IF('Reaj 2016 - Região N, NE e CO'!B29="","",'Reaj 2016 - Região N, NE e CO'!B29)</f>
        <v>1114</v>
      </c>
      <c r="C26" s="9"/>
      <c r="D26" s="64" t="s">
        <v>19</v>
      </c>
      <c r="E26" s="1"/>
      <c r="F26" s="66">
        <f>'Reaj 2016 - Região N, NE e CO'!P29</f>
        <v>297.46192893401013</v>
      </c>
      <c r="G26" s="67"/>
      <c r="H26" s="66">
        <f>'Reaj 2016 - Região N, NE e CO'!R29</f>
        <v>4.4619289340101522</v>
      </c>
      <c r="I26" s="67"/>
      <c r="J26" s="66">
        <f>'Reaj 2016 - Região N, NE e CO'!T29</f>
        <v>293</v>
      </c>
      <c r="K26" s="68"/>
      <c r="L26" s="275">
        <f t="shared" si="0"/>
        <v>0.96587030716723543</v>
      </c>
      <c r="M26" s="163"/>
      <c r="N26" s="276">
        <f t="shared" si="1"/>
        <v>287.30964467005072</v>
      </c>
      <c r="O26" s="163"/>
      <c r="P26" s="277">
        <f t="shared" si="2"/>
        <v>10.152284263959391</v>
      </c>
      <c r="Q26" s="167"/>
      <c r="R26" s="277">
        <f t="shared" si="3"/>
        <v>0.15228426395939085</v>
      </c>
      <c r="S26" s="163"/>
      <c r="T26" s="317">
        <f t="shared" si="4"/>
        <v>10</v>
      </c>
      <c r="U26" s="317"/>
      <c r="V26" s="68"/>
      <c r="W26" s="30"/>
      <c r="Z26" s="251"/>
      <c r="AD26" s="287">
        <v>0</v>
      </c>
      <c r="AE26" s="288">
        <v>0</v>
      </c>
      <c r="AF26" s="288">
        <v>0</v>
      </c>
      <c r="AG26" s="288">
        <v>0</v>
      </c>
      <c r="AH26" s="171">
        <f t="shared" si="5"/>
        <v>297.46192893401013</v>
      </c>
      <c r="AI26" s="171"/>
      <c r="AJ26" s="171">
        <f t="shared" si="6"/>
        <v>10</v>
      </c>
      <c r="AK26" s="171"/>
      <c r="AL26" s="288" t="s">
        <v>234</v>
      </c>
      <c r="AP26" s="61">
        <f t="shared" si="7"/>
        <v>0</v>
      </c>
      <c r="AQ26" s="30">
        <f t="shared" si="8"/>
        <v>2.4868995751603507E-14</v>
      </c>
      <c r="AS26" s="30">
        <f>F26-VLOOKUP(B26,'2017 2ºS - Região N, NE e CO'!$B$6:$F$50,5,FALSE)</f>
        <v>0</v>
      </c>
    </row>
    <row r="27" spans="1:45" x14ac:dyDescent="0.25">
      <c r="A27" s="1"/>
      <c r="B27" s="22">
        <f>IF('Reaj 2016 - Região N, NE e CO'!B30="","",'Reaj 2016 - Região N, NE e CO'!B30)</f>
        <v>1132</v>
      </c>
      <c r="C27" s="9"/>
      <c r="D27" s="64" t="s">
        <v>94</v>
      </c>
      <c r="E27" s="1"/>
      <c r="F27" s="66">
        <f>'Reaj 2016 - Região N, NE e CO'!P30</f>
        <v>264.97461928934013</v>
      </c>
      <c r="G27" s="67"/>
      <c r="H27" s="66">
        <f>'Reaj 2016 - Região N, NE e CO'!R30</f>
        <v>3.9746192893401018</v>
      </c>
      <c r="I27" s="67"/>
      <c r="J27" s="66">
        <f>'Reaj 2016 - Região N, NE e CO'!T30</f>
        <v>261</v>
      </c>
      <c r="K27" s="68"/>
      <c r="L27" s="275">
        <f t="shared" si="0"/>
        <v>0.1379310344827587</v>
      </c>
      <c r="M27" s="163"/>
      <c r="N27" s="276">
        <f t="shared" si="1"/>
        <v>36.548223350253835</v>
      </c>
      <c r="O27" s="163"/>
      <c r="P27" s="277">
        <f t="shared" si="2"/>
        <v>228.42639593908629</v>
      </c>
      <c r="Q27" s="167"/>
      <c r="R27" s="277">
        <f t="shared" si="3"/>
        <v>3.4263959390862944</v>
      </c>
      <c r="S27" s="163"/>
      <c r="T27" s="317">
        <f t="shared" si="4"/>
        <v>225</v>
      </c>
      <c r="U27" s="317">
        <v>214.02</v>
      </c>
      <c r="V27" s="68"/>
      <c r="W27" s="30"/>
      <c r="Z27" s="251" t="s">
        <v>160</v>
      </c>
      <c r="AD27" s="287">
        <v>1132</v>
      </c>
      <c r="AE27" s="288">
        <v>264.97000000000003</v>
      </c>
      <c r="AF27" s="288">
        <v>3.97</v>
      </c>
      <c r="AG27" s="288">
        <v>214.02</v>
      </c>
      <c r="AH27" s="171">
        <f t="shared" si="5"/>
        <v>4.6192893400984758E-3</v>
      </c>
      <c r="AI27" s="171"/>
      <c r="AJ27" s="171">
        <f t="shared" si="6"/>
        <v>10.97999999999999</v>
      </c>
      <c r="AK27" s="171"/>
      <c r="AL27" s="288" t="s">
        <v>513</v>
      </c>
      <c r="AN27" s="7">
        <v>214.02</v>
      </c>
      <c r="AP27" s="61">
        <f t="shared" si="7"/>
        <v>0</v>
      </c>
      <c r="AQ27" s="30">
        <f t="shared" si="8"/>
        <v>0</v>
      </c>
      <c r="AS27" s="30">
        <f>F27-VLOOKUP(B27,'2017 2ºS - Região N, NE e CO'!$B$6:$F$50,5,FALSE)</f>
        <v>0</v>
      </c>
    </row>
    <row r="28" spans="1:45" hidden="1" x14ac:dyDescent="0.25">
      <c r="A28" s="1"/>
      <c r="B28" s="22">
        <f>IF('Reaj 2016 - Região N, NE e CO'!B31="","",'Reaj 2016 - Região N, NE e CO'!B31)</f>
        <v>1115</v>
      </c>
      <c r="C28" s="9"/>
      <c r="D28" s="64" t="s">
        <v>20</v>
      </c>
      <c r="E28" s="1"/>
      <c r="F28" s="66">
        <f>'Reaj 2016 - Região N, NE e CO'!P31</f>
        <v>297.46192893401013</v>
      </c>
      <c r="G28" s="67"/>
      <c r="H28" s="66">
        <f>'Reaj 2016 - Região N, NE e CO'!R31</f>
        <v>4.4619289340101522</v>
      </c>
      <c r="I28" s="67"/>
      <c r="J28" s="66">
        <f>'Reaj 2016 - Região N, NE e CO'!T31</f>
        <v>293</v>
      </c>
      <c r="K28" s="68"/>
      <c r="L28" s="275">
        <f t="shared" si="0"/>
        <v>0.96587030716723543</v>
      </c>
      <c r="M28" s="163"/>
      <c r="N28" s="276">
        <f t="shared" si="1"/>
        <v>287.30964467005072</v>
      </c>
      <c r="O28" s="163"/>
      <c r="P28" s="277">
        <f t="shared" si="2"/>
        <v>10.152284263959391</v>
      </c>
      <c r="Q28" s="167"/>
      <c r="R28" s="277">
        <f t="shared" si="3"/>
        <v>0.15228426395939085</v>
      </c>
      <c r="S28" s="163"/>
      <c r="T28" s="317">
        <f t="shared" si="4"/>
        <v>10</v>
      </c>
      <c r="U28" s="317"/>
      <c r="V28" s="68"/>
      <c r="W28" s="30"/>
      <c r="Z28" s="251"/>
      <c r="AD28" s="287">
        <v>0</v>
      </c>
      <c r="AE28" s="288">
        <v>0</v>
      </c>
      <c r="AF28" s="288">
        <v>0</v>
      </c>
      <c r="AG28" s="288">
        <v>0</v>
      </c>
      <c r="AH28" s="171">
        <f t="shared" si="5"/>
        <v>297.46192893401013</v>
      </c>
      <c r="AI28" s="171"/>
      <c r="AJ28" s="171">
        <f t="shared" si="6"/>
        <v>10</v>
      </c>
      <c r="AK28" s="171"/>
      <c r="AL28" s="288" t="s">
        <v>234</v>
      </c>
      <c r="AP28" s="61">
        <f t="shared" si="7"/>
        <v>0</v>
      </c>
      <c r="AQ28" s="30">
        <f t="shared" si="8"/>
        <v>2.4868995751603507E-14</v>
      </c>
      <c r="AS28" s="30">
        <f>F28-VLOOKUP(B28,'2017 2ºS - Região N, NE e CO'!$B$6:$F$50,5,FALSE)</f>
        <v>0</v>
      </c>
    </row>
    <row r="29" spans="1:45" x14ac:dyDescent="0.25">
      <c r="A29" s="1"/>
      <c r="B29" s="99">
        <v>1142</v>
      </c>
      <c r="C29" s="100"/>
      <c r="D29" s="64" t="s">
        <v>287</v>
      </c>
      <c r="E29" s="1"/>
      <c r="F29" s="66">
        <f>F28</f>
        <v>297.46192893401013</v>
      </c>
      <c r="G29" s="67"/>
      <c r="H29" s="66"/>
      <c r="I29" s="67"/>
      <c r="J29" s="66"/>
      <c r="K29" s="68"/>
      <c r="L29" s="275">
        <f t="shared" si="0"/>
        <v>0.14334470989761086</v>
      </c>
      <c r="M29" s="163"/>
      <c r="N29" s="276">
        <f t="shared" si="1"/>
        <v>42.639593908629422</v>
      </c>
      <c r="O29" s="163"/>
      <c r="P29" s="277">
        <f t="shared" si="2"/>
        <v>254.82233502538071</v>
      </c>
      <c r="Q29" s="167"/>
      <c r="R29" s="277">
        <f t="shared" si="3"/>
        <v>3.8223350253807107</v>
      </c>
      <c r="S29" s="163"/>
      <c r="T29" s="317">
        <f t="shared" si="4"/>
        <v>251</v>
      </c>
      <c r="U29" s="66">
        <v>240.25927999999999</v>
      </c>
      <c r="V29" s="68"/>
      <c r="W29" s="30"/>
      <c r="Z29" s="251" t="s">
        <v>135</v>
      </c>
      <c r="AD29" s="287">
        <v>1142</v>
      </c>
      <c r="AE29" s="288">
        <v>297.45999999999998</v>
      </c>
      <c r="AF29" s="288">
        <v>4.46</v>
      </c>
      <c r="AG29" s="288">
        <v>240.25927999999999</v>
      </c>
      <c r="AH29" s="171">
        <f t="shared" si="5"/>
        <v>1.9289340101522612E-3</v>
      </c>
      <c r="AI29" s="171"/>
      <c r="AJ29" s="171">
        <f t="shared" si="6"/>
        <v>10.74072000000001</v>
      </c>
      <c r="AK29" s="171"/>
      <c r="AL29" s="288" t="s">
        <v>514</v>
      </c>
      <c r="AN29" s="7">
        <v>240.25927999999999</v>
      </c>
      <c r="AP29" s="61">
        <f t="shared" si="7"/>
        <v>0</v>
      </c>
      <c r="AQ29" s="30">
        <f t="shared" si="8"/>
        <v>0</v>
      </c>
      <c r="AS29" s="30">
        <f>F29-VLOOKUP(B29,'2017 2ºS - Região N, NE e CO'!$B$6:$F$50,5,FALSE)</f>
        <v>0</v>
      </c>
    </row>
    <row r="30" spans="1:45" ht="15.75" hidden="1" customHeight="1" x14ac:dyDescent="0.25">
      <c r="A30" s="1"/>
      <c r="B30" s="22">
        <f>IF('Reaj 2016 - Região N, NE e CO'!B32="","",'Reaj 2016 - Região N, NE e CO'!B32)</f>
        <v>1126</v>
      </c>
      <c r="C30" s="9"/>
      <c r="D30" s="64" t="s">
        <v>44</v>
      </c>
      <c r="E30" s="1"/>
      <c r="F30" s="66">
        <f>'Reaj 2016 - Região N, NE e CO'!P32</f>
        <v>297.46192893401013</v>
      </c>
      <c r="G30" s="67"/>
      <c r="H30" s="66">
        <f>'Reaj 2016 - Região N, NE e CO'!R32</f>
        <v>4.4619289340101522</v>
      </c>
      <c r="I30" s="67"/>
      <c r="J30" s="66">
        <f>'Reaj 2016 - Região N, NE e CO'!T32</f>
        <v>293</v>
      </c>
      <c r="K30" s="68"/>
      <c r="L30" s="275">
        <f t="shared" si="0"/>
        <v>0.96587030716723543</v>
      </c>
      <c r="M30" s="163"/>
      <c r="N30" s="276">
        <f t="shared" si="1"/>
        <v>287.30964467005072</v>
      </c>
      <c r="O30" s="163"/>
      <c r="P30" s="277">
        <f t="shared" si="2"/>
        <v>10.152284263959391</v>
      </c>
      <c r="Q30" s="167"/>
      <c r="R30" s="277">
        <f t="shared" si="3"/>
        <v>0.15228426395939085</v>
      </c>
      <c r="S30" s="163"/>
      <c r="T30" s="317">
        <f t="shared" si="4"/>
        <v>10</v>
      </c>
      <c r="U30" s="317"/>
      <c r="V30" s="68"/>
      <c r="W30" s="30"/>
      <c r="Z30" s="251"/>
      <c r="AD30" s="287">
        <v>0</v>
      </c>
      <c r="AE30" s="288">
        <v>0</v>
      </c>
      <c r="AF30" s="288">
        <v>0</v>
      </c>
      <c r="AG30" s="288">
        <v>0</v>
      </c>
      <c r="AH30" s="171">
        <f t="shared" si="5"/>
        <v>297.46192893401013</v>
      </c>
      <c r="AI30" s="171"/>
      <c r="AJ30" s="171">
        <f t="shared" si="6"/>
        <v>10</v>
      </c>
      <c r="AK30" s="171"/>
      <c r="AL30" s="288" t="s">
        <v>234</v>
      </c>
      <c r="AP30" s="61">
        <f t="shared" si="7"/>
        <v>0</v>
      </c>
      <c r="AQ30" s="30">
        <f t="shared" si="8"/>
        <v>2.4868995751603507E-14</v>
      </c>
      <c r="AS30" s="30">
        <f>F30-VLOOKUP(B30,'2017 2ºS - Região N, NE e CO'!$B$6:$F$50,5,FALSE)</f>
        <v>0</v>
      </c>
    </row>
    <row r="31" spans="1:45" ht="15.75" customHeight="1" x14ac:dyDescent="0.25">
      <c r="A31" s="1"/>
      <c r="B31" s="22">
        <f>IF('Reaj 2016 - Região N, NE e CO'!B33="","",'Reaj 2016 - Região N, NE e CO'!B33)</f>
        <v>1122</v>
      </c>
      <c r="C31" s="9"/>
      <c r="D31" s="64" t="s">
        <v>21</v>
      </c>
      <c r="E31" s="1"/>
      <c r="F31" s="66">
        <f>'Reaj 2016 - Região N, NE e CO'!P33</f>
        <v>310.65989847715736</v>
      </c>
      <c r="G31" s="67"/>
      <c r="H31" s="66">
        <f>'Reaj 2016 - Região N, NE e CO'!R33</f>
        <v>4.6598984771573599</v>
      </c>
      <c r="I31" s="67"/>
      <c r="J31" s="66">
        <f>'Reaj 2016 - Região N, NE e CO'!T33</f>
        <v>306</v>
      </c>
      <c r="K31" s="68"/>
      <c r="L31" s="275">
        <f t="shared" si="0"/>
        <v>0.14705882352941169</v>
      </c>
      <c r="M31" s="163"/>
      <c r="N31" s="276">
        <f t="shared" si="1"/>
        <v>45.68527918781723</v>
      </c>
      <c r="O31" s="163"/>
      <c r="P31" s="277">
        <f t="shared" si="2"/>
        <v>264.97461928934013</v>
      </c>
      <c r="Q31" s="167"/>
      <c r="R31" s="277">
        <f t="shared" si="3"/>
        <v>3.9746192893401018</v>
      </c>
      <c r="S31" s="163"/>
      <c r="T31" s="317">
        <f t="shared" si="4"/>
        <v>261</v>
      </c>
      <c r="U31" s="277">
        <v>250.92008200000004</v>
      </c>
      <c r="V31" s="68"/>
      <c r="W31" s="30"/>
      <c r="Z31" s="251" t="s">
        <v>170</v>
      </c>
      <c r="AD31" s="287">
        <v>1122</v>
      </c>
      <c r="AE31" s="288">
        <v>310.66000000000003</v>
      </c>
      <c r="AF31" s="288">
        <v>4.6599000000000004</v>
      </c>
      <c r="AG31" s="288">
        <v>250.92008200000004</v>
      </c>
      <c r="AH31" s="171">
        <f t="shared" si="5"/>
        <v>-1.0152284266951028E-4</v>
      </c>
      <c r="AI31" s="171"/>
      <c r="AJ31" s="171">
        <f t="shared" si="6"/>
        <v>10.079917999999964</v>
      </c>
      <c r="AK31" s="171"/>
      <c r="AL31" s="288" t="s">
        <v>515</v>
      </c>
      <c r="AN31" s="7">
        <v>250.92008200000004</v>
      </c>
      <c r="AP31" s="61">
        <f t="shared" si="7"/>
        <v>0</v>
      </c>
      <c r="AQ31" s="30">
        <f t="shared" si="8"/>
        <v>0</v>
      </c>
      <c r="AS31" s="30">
        <f>F31-VLOOKUP(B31,'2017 2ºS - Região N, NE e CO'!$B$6:$F$50,5,FALSE)</f>
        <v>0</v>
      </c>
    </row>
    <row r="32" spans="1:45" ht="15.75" customHeight="1" x14ac:dyDescent="0.25">
      <c r="A32" s="1"/>
      <c r="B32" s="187">
        <v>1136</v>
      </c>
      <c r="C32" s="335"/>
      <c r="D32" s="282" t="s">
        <v>499</v>
      </c>
      <c r="E32" s="336"/>
      <c r="F32" s="283">
        <f>F31</f>
        <v>310.65989847715736</v>
      </c>
      <c r="G32" s="337"/>
      <c r="H32" s="283"/>
      <c r="I32" s="337"/>
      <c r="J32" s="283"/>
      <c r="K32" s="338"/>
      <c r="L32" s="339">
        <f>L31</f>
        <v>0.14705882352941169</v>
      </c>
      <c r="M32" s="340"/>
      <c r="N32" s="341">
        <f>N31</f>
        <v>45.68527918781723</v>
      </c>
      <c r="O32" s="340"/>
      <c r="P32" s="342">
        <f>P31</f>
        <v>264.97461928934013</v>
      </c>
      <c r="Q32" s="343"/>
      <c r="R32" s="342">
        <f>R31</f>
        <v>3.9746192893401018</v>
      </c>
      <c r="S32" s="340"/>
      <c r="T32" s="293">
        <f>T31</f>
        <v>261</v>
      </c>
      <c r="U32" s="277"/>
      <c r="V32" s="68"/>
      <c r="W32" s="30"/>
      <c r="Z32" s="251"/>
      <c r="AD32" s="287"/>
      <c r="AE32" s="288"/>
      <c r="AF32" s="288"/>
      <c r="AG32" s="288"/>
      <c r="AH32" s="171"/>
      <c r="AI32" s="171"/>
      <c r="AJ32" s="171"/>
      <c r="AK32" s="171"/>
      <c r="AL32" s="288"/>
      <c r="AP32" s="61"/>
      <c r="AQ32" s="30"/>
      <c r="AS32" s="30"/>
    </row>
    <row r="33" spans="1:45" ht="15.75" customHeight="1" x14ac:dyDescent="0.25">
      <c r="A33" s="1"/>
      <c r="B33" s="99">
        <v>1135</v>
      </c>
      <c r="C33" s="100"/>
      <c r="D33" s="64" t="s">
        <v>22</v>
      </c>
      <c r="E33" s="1"/>
      <c r="F33" s="66">
        <f>F31</f>
        <v>310.65989847715736</v>
      </c>
      <c r="G33" s="67"/>
      <c r="H33" s="66"/>
      <c r="I33" s="67"/>
      <c r="J33" s="66"/>
      <c r="K33" s="68"/>
      <c r="L33" s="275">
        <f>L31</f>
        <v>0.14705882352941169</v>
      </c>
      <c r="M33" s="163"/>
      <c r="N33" s="66">
        <f>N31</f>
        <v>45.68527918781723</v>
      </c>
      <c r="O33" s="163"/>
      <c r="P33" s="66">
        <f>P31</f>
        <v>264.97461928934013</v>
      </c>
      <c r="Q33" s="167"/>
      <c r="R33" s="66">
        <f>R31</f>
        <v>3.9746192893401018</v>
      </c>
      <c r="S33" s="163"/>
      <c r="T33" s="317">
        <f t="shared" si="4"/>
        <v>261</v>
      </c>
      <c r="U33" s="66">
        <v>250.92008200000004</v>
      </c>
      <c r="V33" s="68"/>
      <c r="W33" s="30"/>
      <c r="Z33" s="251" t="s">
        <v>171</v>
      </c>
      <c r="AD33" s="287">
        <v>1135</v>
      </c>
      <c r="AE33" s="288">
        <v>310.66000000000003</v>
      </c>
      <c r="AF33" s="288">
        <v>4.6599000000000004</v>
      </c>
      <c r="AG33" s="288">
        <v>250.92008200000004</v>
      </c>
      <c r="AH33" s="171">
        <f t="shared" si="5"/>
        <v>-1.0152284266951028E-4</v>
      </c>
      <c r="AI33" s="171"/>
      <c r="AJ33" s="171">
        <f t="shared" si="6"/>
        <v>10.079917999999964</v>
      </c>
      <c r="AK33" s="171"/>
      <c r="AL33" s="288" t="s">
        <v>516</v>
      </c>
      <c r="AN33" s="7">
        <v>250.92008200000004</v>
      </c>
      <c r="AP33" s="61">
        <f t="shared" si="7"/>
        <v>0</v>
      </c>
      <c r="AQ33" s="30">
        <f t="shared" si="8"/>
        <v>0</v>
      </c>
      <c r="AS33" s="30">
        <f>F33-VLOOKUP(B33,'2017 2ºS - Região N, NE e CO'!$B$6:$F$50,5,FALSE)</f>
        <v>0</v>
      </c>
    </row>
    <row r="34" spans="1:45" x14ac:dyDescent="0.25">
      <c r="A34" s="1"/>
      <c r="B34" s="22">
        <f>IF('Reaj 2016 - Região N, NE e CO'!B35="","",'Reaj 2016 - Região N, NE e CO'!B35)</f>
        <v>2009</v>
      </c>
      <c r="C34" s="9"/>
      <c r="D34" s="64" t="s">
        <v>78</v>
      </c>
      <c r="E34" s="1"/>
      <c r="F34" s="66">
        <f>'Reaj 2016 - Região N, NE e CO'!P35</f>
        <v>293.40101522842639</v>
      </c>
      <c r="G34" s="67"/>
      <c r="H34" s="66">
        <f>'Reaj 2016 - Região N, NE e CO'!R35</f>
        <v>4.4010152284263953</v>
      </c>
      <c r="I34" s="67"/>
      <c r="J34" s="66">
        <f>'Reaj 2016 - Região N, NE e CO'!T35</f>
        <v>289</v>
      </c>
      <c r="K34" s="68"/>
      <c r="L34" s="275">
        <f t="shared" si="0"/>
        <v>0.14532871972318334</v>
      </c>
      <c r="M34" s="163"/>
      <c r="N34" s="276">
        <f t="shared" si="1"/>
        <v>42.639593908629422</v>
      </c>
      <c r="O34" s="163"/>
      <c r="P34" s="277">
        <f t="shared" si="2"/>
        <v>250.76142131979697</v>
      </c>
      <c r="Q34" s="167"/>
      <c r="R34" s="277">
        <f t="shared" si="3"/>
        <v>3.7614213197969542</v>
      </c>
      <c r="S34" s="163"/>
      <c r="T34" s="317">
        <f t="shared" si="4"/>
        <v>247</v>
      </c>
      <c r="U34" s="317">
        <v>236.98000000000002</v>
      </c>
      <c r="V34" s="68"/>
      <c r="W34" s="30"/>
      <c r="Z34" s="251" t="s">
        <v>161</v>
      </c>
      <c r="AD34" s="287">
        <v>2009</v>
      </c>
      <c r="AE34" s="288">
        <v>293.39999999999998</v>
      </c>
      <c r="AF34" s="288">
        <v>4.4000000000000004</v>
      </c>
      <c r="AG34" s="288">
        <v>236.98000000000002</v>
      </c>
      <c r="AH34" s="171">
        <f t="shared" si="5"/>
        <v>1.0152284264108857E-3</v>
      </c>
      <c r="AI34" s="171"/>
      <c r="AJ34" s="171">
        <f t="shared" si="6"/>
        <v>10.019999999999982</v>
      </c>
      <c r="AK34" s="171"/>
      <c r="AL34" s="288" t="s">
        <v>517</v>
      </c>
      <c r="AN34" s="7">
        <v>236.98000000000002</v>
      </c>
      <c r="AP34" s="61">
        <f t="shared" si="7"/>
        <v>0</v>
      </c>
      <c r="AQ34" s="30">
        <f t="shared" si="8"/>
        <v>0</v>
      </c>
      <c r="AS34" s="30">
        <f>F34-VLOOKUP(B34,'2017 2ºS - Região N, NE e CO'!$B$6:$F$50,5,FALSE)</f>
        <v>0</v>
      </c>
    </row>
    <row r="35" spans="1:45" hidden="1" x14ac:dyDescent="0.25">
      <c r="A35" s="1"/>
      <c r="B35" s="22">
        <f>IF('Reaj 2016 - Região N, NE e CO'!B36="","",'Reaj 2016 - Região N, NE e CO'!B36)</f>
        <v>1101</v>
      </c>
      <c r="C35" s="9"/>
      <c r="D35" s="64" t="s">
        <v>104</v>
      </c>
      <c r="E35" s="1"/>
      <c r="F35" s="66">
        <f>'Reaj 2016 - Região N, NE e CO'!P36</f>
        <v>310.65989847715736</v>
      </c>
      <c r="G35" s="67"/>
      <c r="H35" s="66">
        <f>'Reaj 2016 - Região N, NE e CO'!R36</f>
        <v>4.6598984771573599</v>
      </c>
      <c r="I35" s="67"/>
      <c r="J35" s="66">
        <f>'Reaj 2016 - Região N, NE e CO'!T36</f>
        <v>306</v>
      </c>
      <c r="K35" s="68"/>
      <c r="L35" s="275">
        <f t="shared" si="0"/>
        <v>0.96732026143790839</v>
      </c>
      <c r="M35" s="163"/>
      <c r="N35" s="276">
        <f t="shared" si="1"/>
        <v>300.50761421319794</v>
      </c>
      <c r="O35" s="163"/>
      <c r="P35" s="277">
        <f t="shared" si="2"/>
        <v>10.152284263959391</v>
      </c>
      <c r="Q35" s="167"/>
      <c r="R35" s="277">
        <f t="shared" si="3"/>
        <v>0.15228426395939085</v>
      </c>
      <c r="S35" s="163"/>
      <c r="T35" s="317">
        <f t="shared" si="4"/>
        <v>10</v>
      </c>
      <c r="U35" s="317"/>
      <c r="V35" s="68"/>
      <c r="W35" s="30"/>
      <c r="Z35" s="251"/>
      <c r="AD35" s="287">
        <v>0</v>
      </c>
      <c r="AE35" s="288">
        <v>0</v>
      </c>
      <c r="AF35" s="288">
        <v>0</v>
      </c>
      <c r="AG35" s="288">
        <v>0</v>
      </c>
      <c r="AH35" s="171">
        <f t="shared" si="5"/>
        <v>310.65989847715736</v>
      </c>
      <c r="AI35" s="171"/>
      <c r="AJ35" s="171">
        <f t="shared" si="6"/>
        <v>10</v>
      </c>
      <c r="AK35" s="171"/>
      <c r="AL35" s="288" t="s">
        <v>234</v>
      </c>
      <c r="AP35" s="61">
        <f t="shared" si="7"/>
        <v>0</v>
      </c>
      <c r="AQ35" s="30">
        <f t="shared" si="8"/>
        <v>2.4868995751603507E-14</v>
      </c>
      <c r="AS35" s="30">
        <f>F35-VLOOKUP(B35,'2017 2ºS - Região N, NE e CO'!$B$6:$F$50,5,FALSE)</f>
        <v>0</v>
      </c>
    </row>
    <row r="36" spans="1:45" x14ac:dyDescent="0.25">
      <c r="A36" s="1"/>
      <c r="B36" s="22">
        <f>IF('Reaj 2016 - Região N, NE e CO'!B37="","",'Reaj 2016 - Região N, NE e CO'!B37)</f>
        <v>2010</v>
      </c>
      <c r="C36" s="9"/>
      <c r="D36" s="64" t="s">
        <v>79</v>
      </c>
      <c r="E36" s="1"/>
      <c r="F36" s="66">
        <f>'Reaj 2016 - Região N, NE e CO'!P37</f>
        <v>293.40101522842639</v>
      </c>
      <c r="G36" s="67"/>
      <c r="H36" s="66">
        <f>'Reaj 2016 - Região N, NE e CO'!R37</f>
        <v>4.4010152284263953</v>
      </c>
      <c r="I36" s="67"/>
      <c r="J36" s="66">
        <f>'Reaj 2016 - Região N, NE e CO'!T37</f>
        <v>289</v>
      </c>
      <c r="K36" s="68"/>
      <c r="L36" s="275">
        <f t="shared" si="0"/>
        <v>0.14532871972318334</v>
      </c>
      <c r="M36" s="163"/>
      <c r="N36" s="276">
        <f t="shared" si="1"/>
        <v>42.639593908629422</v>
      </c>
      <c r="O36" s="163"/>
      <c r="P36" s="277">
        <f t="shared" si="2"/>
        <v>250.76142131979697</v>
      </c>
      <c r="Q36" s="167"/>
      <c r="R36" s="277">
        <f t="shared" si="3"/>
        <v>3.7614213197969542</v>
      </c>
      <c r="S36" s="163"/>
      <c r="T36" s="317">
        <f t="shared" si="4"/>
        <v>247</v>
      </c>
      <c r="U36" s="317">
        <v>236.98000000000002</v>
      </c>
      <c r="V36" s="68"/>
      <c r="W36" s="30"/>
      <c r="Z36" s="251" t="s">
        <v>138</v>
      </c>
      <c r="AD36" s="287">
        <v>2010</v>
      </c>
      <c r="AE36" s="288">
        <v>293.39999999999998</v>
      </c>
      <c r="AF36" s="288">
        <v>4.4000000000000004</v>
      </c>
      <c r="AG36" s="288">
        <v>236.98000000000002</v>
      </c>
      <c r="AH36" s="171">
        <f t="shared" si="5"/>
        <v>1.0152284264108857E-3</v>
      </c>
      <c r="AI36" s="171"/>
      <c r="AJ36" s="171">
        <f t="shared" si="6"/>
        <v>10.019999999999982</v>
      </c>
      <c r="AK36" s="171"/>
      <c r="AL36" s="288" t="s">
        <v>518</v>
      </c>
      <c r="AN36" s="7">
        <v>236.98000000000002</v>
      </c>
      <c r="AP36" s="61">
        <f t="shared" si="7"/>
        <v>0</v>
      </c>
      <c r="AQ36" s="30">
        <f t="shared" si="8"/>
        <v>0</v>
      </c>
      <c r="AS36" s="30">
        <f>F36-VLOOKUP(B36,'2017 2ºS - Região N, NE e CO'!$B$6:$F$50,5,FALSE)</f>
        <v>0</v>
      </c>
    </row>
    <row r="37" spans="1:45" hidden="1" x14ac:dyDescent="0.25">
      <c r="A37" s="1"/>
      <c r="B37" s="22">
        <f>IF('Reaj 2016 - Região N, NE e CO'!B38="","",'Reaj 2016 - Região N, NE e CO'!B38)</f>
        <v>1106</v>
      </c>
      <c r="C37" s="9"/>
      <c r="D37" s="64" t="s">
        <v>24</v>
      </c>
      <c r="E37" s="1"/>
      <c r="F37" s="66">
        <f>'Reaj 2016 - Região N, NE e CO'!P38</f>
        <v>297.46192893401013</v>
      </c>
      <c r="G37" s="67"/>
      <c r="H37" s="66">
        <f>'Reaj 2016 - Região N, NE e CO'!R38</f>
        <v>4.4619289340101522</v>
      </c>
      <c r="I37" s="67"/>
      <c r="J37" s="66">
        <f>'Reaj 2016 - Região N, NE e CO'!T38</f>
        <v>293</v>
      </c>
      <c r="K37" s="68"/>
      <c r="L37" s="275">
        <f t="shared" si="0"/>
        <v>0.96587030716723543</v>
      </c>
      <c r="M37" s="163"/>
      <c r="N37" s="276">
        <f t="shared" si="1"/>
        <v>287.30964467005072</v>
      </c>
      <c r="O37" s="163"/>
      <c r="P37" s="277">
        <f t="shared" si="2"/>
        <v>10.152284263959391</v>
      </c>
      <c r="Q37" s="167"/>
      <c r="R37" s="277">
        <f t="shared" si="3"/>
        <v>0.15228426395939085</v>
      </c>
      <c r="S37" s="163"/>
      <c r="T37" s="317">
        <f t="shared" si="4"/>
        <v>10</v>
      </c>
      <c r="U37" s="317"/>
      <c r="V37" s="68"/>
      <c r="W37" s="30"/>
      <c r="Z37" s="251"/>
      <c r="AD37" s="287">
        <v>0</v>
      </c>
      <c r="AE37" s="288">
        <v>0</v>
      </c>
      <c r="AF37" s="288">
        <v>0</v>
      </c>
      <c r="AG37" s="288">
        <v>0</v>
      </c>
      <c r="AH37" s="171">
        <f t="shared" si="5"/>
        <v>297.46192893401013</v>
      </c>
      <c r="AI37" s="171"/>
      <c r="AJ37" s="171">
        <f t="shared" si="6"/>
        <v>10</v>
      </c>
      <c r="AK37" s="171"/>
      <c r="AL37" s="288" t="s">
        <v>234</v>
      </c>
      <c r="AP37" s="61">
        <f t="shared" si="7"/>
        <v>0</v>
      </c>
      <c r="AQ37" s="30">
        <f t="shared" si="8"/>
        <v>2.4868995751603507E-14</v>
      </c>
      <c r="AS37" s="30">
        <f>F37-VLOOKUP(B37,'2017 2ºS - Região N, NE e CO'!$B$6:$F$50,5,FALSE)</f>
        <v>0</v>
      </c>
    </row>
    <row r="38" spans="1:45" x14ac:dyDescent="0.25">
      <c r="A38" s="1"/>
      <c r="B38" s="99">
        <v>1137</v>
      </c>
      <c r="C38" s="100"/>
      <c r="D38" s="64" t="s">
        <v>288</v>
      </c>
      <c r="E38" s="1"/>
      <c r="F38" s="66">
        <f>F37</f>
        <v>297.46192893401013</v>
      </c>
      <c r="G38" s="67"/>
      <c r="H38" s="66"/>
      <c r="I38" s="67"/>
      <c r="J38" s="66"/>
      <c r="K38" s="68"/>
      <c r="L38" s="275">
        <f t="shared" si="0"/>
        <v>0.14334470989761086</v>
      </c>
      <c r="M38" s="163"/>
      <c r="N38" s="276">
        <f t="shared" si="1"/>
        <v>42.639593908629422</v>
      </c>
      <c r="O38" s="163"/>
      <c r="P38" s="277">
        <f t="shared" si="2"/>
        <v>254.82233502538071</v>
      </c>
      <c r="Q38" s="167"/>
      <c r="R38" s="277">
        <f t="shared" si="3"/>
        <v>3.8223350253807107</v>
      </c>
      <c r="S38" s="163"/>
      <c r="T38" s="317">
        <f t="shared" si="4"/>
        <v>251</v>
      </c>
      <c r="U38" s="66">
        <v>240.25927999999999</v>
      </c>
      <c r="V38" s="68"/>
      <c r="W38" s="30"/>
      <c r="Z38" s="251" t="s">
        <v>146</v>
      </c>
      <c r="AD38" s="287">
        <v>1137</v>
      </c>
      <c r="AE38" s="288">
        <v>297.45999999999998</v>
      </c>
      <c r="AF38" s="288">
        <v>4.46</v>
      </c>
      <c r="AG38" s="288">
        <v>240.25927999999999</v>
      </c>
      <c r="AH38" s="171">
        <f t="shared" si="5"/>
        <v>1.9289340101522612E-3</v>
      </c>
      <c r="AI38" s="171"/>
      <c r="AJ38" s="171">
        <f t="shared" si="6"/>
        <v>10.74072000000001</v>
      </c>
      <c r="AK38" s="171"/>
      <c r="AL38" s="288" t="s">
        <v>519</v>
      </c>
      <c r="AN38" s="7">
        <v>240.25927999999999</v>
      </c>
      <c r="AP38" s="61">
        <f t="shared" si="7"/>
        <v>0</v>
      </c>
      <c r="AQ38" s="30">
        <f t="shared" si="8"/>
        <v>0</v>
      </c>
      <c r="AS38" s="30">
        <f>F38-VLOOKUP(B38,'2017 2ºS - Região N, NE e CO'!$B$6:$F$50,5,FALSE)</f>
        <v>0</v>
      </c>
    </row>
    <row r="39" spans="1:45" hidden="1" x14ac:dyDescent="0.25">
      <c r="A39" s="1"/>
      <c r="B39" s="22">
        <v>1131</v>
      </c>
      <c r="C39" s="9"/>
      <c r="D39" s="64" t="s">
        <v>25</v>
      </c>
      <c r="E39" s="1"/>
      <c r="F39" s="66">
        <f>'Reaj 2016 - Região N, NE e CO'!P39</f>
        <v>297.46192893401013</v>
      </c>
      <c r="G39" s="67"/>
      <c r="H39" s="66">
        <f>'Reaj 2016 - Região N, NE e CO'!R39</f>
        <v>4.4619289340101522</v>
      </c>
      <c r="I39" s="67"/>
      <c r="J39" s="66">
        <f>'Reaj 2016 - Região N, NE e CO'!T39</f>
        <v>293</v>
      </c>
      <c r="K39" s="68"/>
      <c r="L39" s="275">
        <f t="shared" si="0"/>
        <v>0.96587030716723543</v>
      </c>
      <c r="M39" s="163"/>
      <c r="N39" s="276">
        <f t="shared" si="1"/>
        <v>287.30964467005072</v>
      </c>
      <c r="O39" s="163"/>
      <c r="P39" s="277">
        <f t="shared" si="2"/>
        <v>10.152284263959391</v>
      </c>
      <c r="Q39" s="167"/>
      <c r="R39" s="277">
        <f t="shared" si="3"/>
        <v>0.15228426395939085</v>
      </c>
      <c r="S39" s="163"/>
      <c r="T39" s="317">
        <f t="shared" si="4"/>
        <v>10</v>
      </c>
      <c r="U39" s="317"/>
      <c r="V39" s="68"/>
      <c r="W39" s="30"/>
      <c r="Z39" s="251"/>
      <c r="AD39" s="287">
        <v>0</v>
      </c>
      <c r="AE39" s="288">
        <v>0</v>
      </c>
      <c r="AF39" s="288">
        <v>0</v>
      </c>
      <c r="AG39" s="288">
        <v>0</v>
      </c>
      <c r="AH39" s="171">
        <f t="shared" si="5"/>
        <v>297.46192893401013</v>
      </c>
      <c r="AI39" s="171"/>
      <c r="AJ39" s="171">
        <f t="shared" si="6"/>
        <v>10</v>
      </c>
      <c r="AK39" s="171"/>
      <c r="AL39" s="288" t="s">
        <v>234</v>
      </c>
      <c r="AP39" s="61">
        <f t="shared" si="7"/>
        <v>0</v>
      </c>
      <c r="AQ39" s="30">
        <f t="shared" si="8"/>
        <v>2.4868995751603507E-14</v>
      </c>
      <c r="AS39" s="30">
        <f>F39-VLOOKUP(B39,'2017 2ºS - Região N, NE e CO'!$B$6:$F$50,5,FALSE)</f>
        <v>0</v>
      </c>
    </row>
    <row r="40" spans="1:45" x14ac:dyDescent="0.25">
      <c r="A40" s="1"/>
      <c r="B40" s="22">
        <v>1104</v>
      </c>
      <c r="C40" s="9"/>
      <c r="D40" s="64" t="s">
        <v>95</v>
      </c>
      <c r="E40" s="1"/>
      <c r="F40" s="66">
        <f>'Reaj 2016 - Região N, NE e CO'!P41</f>
        <v>241.62436548223351</v>
      </c>
      <c r="G40" s="67"/>
      <c r="H40" s="66">
        <f>'Reaj 2016 - Região N, NE e CO'!R41</f>
        <v>3.6243654822335025</v>
      </c>
      <c r="I40" s="67"/>
      <c r="J40" s="66">
        <f>'Reaj 2016 - Região N, NE e CO'!T41</f>
        <v>238</v>
      </c>
      <c r="K40" s="68"/>
      <c r="L40" s="275">
        <f t="shared" si="0"/>
        <v>5.4621848739495861E-2</v>
      </c>
      <c r="M40" s="163"/>
      <c r="N40" s="276">
        <f t="shared" si="1"/>
        <v>13.197969543147224</v>
      </c>
      <c r="O40" s="163"/>
      <c r="P40" s="277">
        <f t="shared" si="2"/>
        <v>228.42639593908629</v>
      </c>
      <c r="Q40" s="167"/>
      <c r="R40" s="277">
        <f t="shared" si="3"/>
        <v>3.4263959390862944</v>
      </c>
      <c r="S40" s="163"/>
      <c r="T40" s="317">
        <f t="shared" si="4"/>
        <v>225</v>
      </c>
      <c r="U40" s="317">
        <v>214.2</v>
      </c>
      <c r="V40" s="68"/>
      <c r="W40" s="30"/>
      <c r="Z40" s="251" t="s">
        <v>162</v>
      </c>
      <c r="AD40" s="287">
        <v>1104</v>
      </c>
      <c r="AE40" s="288">
        <v>241.62</v>
      </c>
      <c r="AF40" s="288">
        <v>3.62</v>
      </c>
      <c r="AG40" s="288">
        <v>214.2</v>
      </c>
      <c r="AH40" s="171">
        <f t="shared" si="5"/>
        <v>4.3654822335099652E-3</v>
      </c>
      <c r="AI40" s="171"/>
      <c r="AJ40" s="171">
        <f t="shared" si="6"/>
        <v>10.800000000000011</v>
      </c>
      <c r="AK40" s="171"/>
      <c r="AL40" s="288" t="s">
        <v>520</v>
      </c>
      <c r="AN40" s="7">
        <v>214.2</v>
      </c>
      <c r="AP40" s="61">
        <f t="shared" si="7"/>
        <v>0</v>
      </c>
      <c r="AQ40" s="30">
        <f t="shared" si="8"/>
        <v>0</v>
      </c>
      <c r="AS40" s="30">
        <f>F40-VLOOKUP(B40,'2017 2ºS - Região N, NE e CO'!$B$6:$F$50,5,FALSE)</f>
        <v>0</v>
      </c>
    </row>
    <row r="41" spans="1:45" hidden="1" x14ac:dyDescent="0.25">
      <c r="A41" s="1"/>
      <c r="B41" s="22">
        <f>IF('Reaj 2016 - Região N, NE e CO'!B42="","",'Reaj 2016 - Região N, NE e CO'!B42)</f>
        <v>1111</v>
      </c>
      <c r="C41" s="9"/>
      <c r="D41" s="64" t="s">
        <v>40</v>
      </c>
      <c r="E41" s="1"/>
      <c r="F41" s="66">
        <f>'Reaj 2016 - Região N, NE e CO'!P42</f>
        <v>310.65989847715736</v>
      </c>
      <c r="G41" s="67"/>
      <c r="H41" s="66">
        <f>'Reaj 2016 - Região N, NE e CO'!R42</f>
        <v>4.6598984771573599</v>
      </c>
      <c r="I41" s="67"/>
      <c r="J41" s="66">
        <f>'Reaj 2016 - Região N, NE e CO'!T42</f>
        <v>306</v>
      </c>
      <c r="K41" s="68"/>
      <c r="L41" s="275">
        <f t="shared" si="0"/>
        <v>0.96732026143790839</v>
      </c>
      <c r="M41" s="163"/>
      <c r="N41" s="276">
        <f t="shared" si="1"/>
        <v>300.50761421319794</v>
      </c>
      <c r="O41" s="163"/>
      <c r="P41" s="277">
        <f t="shared" si="2"/>
        <v>10.152284263959391</v>
      </c>
      <c r="Q41" s="167"/>
      <c r="R41" s="277">
        <f t="shared" si="3"/>
        <v>0.15228426395939085</v>
      </c>
      <c r="S41" s="163"/>
      <c r="T41" s="317">
        <f t="shared" si="4"/>
        <v>10</v>
      </c>
      <c r="U41" s="317"/>
      <c r="V41" s="68"/>
      <c r="W41" s="30"/>
      <c r="Z41" s="251"/>
      <c r="AD41" s="287">
        <v>0</v>
      </c>
      <c r="AE41" s="288">
        <v>0</v>
      </c>
      <c r="AF41" s="288">
        <v>0</v>
      </c>
      <c r="AG41" s="288">
        <v>0</v>
      </c>
      <c r="AH41" s="171">
        <f t="shared" si="5"/>
        <v>310.65989847715736</v>
      </c>
      <c r="AI41" s="171"/>
      <c r="AJ41" s="171">
        <f t="shared" si="6"/>
        <v>10</v>
      </c>
      <c r="AK41" s="171"/>
      <c r="AL41" s="288" t="s">
        <v>234</v>
      </c>
      <c r="AP41" s="61">
        <f t="shared" si="7"/>
        <v>0</v>
      </c>
      <c r="AQ41" s="30">
        <f t="shared" si="8"/>
        <v>2.4868995751603507E-14</v>
      </c>
      <c r="AS41" s="30">
        <f>F41-VLOOKUP(B41,'2017 2ºS - Região N, NE e CO'!$B$6:$F$50,5,FALSE)</f>
        <v>0</v>
      </c>
    </row>
    <row r="42" spans="1:45" x14ac:dyDescent="0.25">
      <c r="A42" s="1"/>
      <c r="B42" s="22">
        <f>IF('Reaj 2016 - Região N, NE e CO'!B43="","",'Reaj 2016 - Região N, NE e CO'!B43)</f>
        <v>2006</v>
      </c>
      <c r="C42" s="9"/>
      <c r="D42" s="64" t="s">
        <v>80</v>
      </c>
      <c r="E42" s="1"/>
      <c r="F42" s="66">
        <f>'Reaj 2016 - Região N, NE e CO'!P43</f>
        <v>293.40101522842639</v>
      </c>
      <c r="G42" s="67"/>
      <c r="H42" s="66">
        <f>'Reaj 2016 - Região N, NE e CO'!R43</f>
        <v>4.4010152284263953</v>
      </c>
      <c r="I42" s="67"/>
      <c r="J42" s="66">
        <f>'Reaj 2016 - Região N, NE e CO'!T43</f>
        <v>289</v>
      </c>
      <c r="K42" s="68"/>
      <c r="L42" s="275">
        <f t="shared" si="0"/>
        <v>0.14532871972318334</v>
      </c>
      <c r="M42" s="163"/>
      <c r="N42" s="276">
        <f t="shared" si="1"/>
        <v>42.639593908629422</v>
      </c>
      <c r="O42" s="163"/>
      <c r="P42" s="277">
        <f t="shared" si="2"/>
        <v>250.76142131979697</v>
      </c>
      <c r="Q42" s="167"/>
      <c r="R42" s="277">
        <f t="shared" si="3"/>
        <v>3.7614213197969542</v>
      </c>
      <c r="S42" s="163"/>
      <c r="T42" s="317">
        <f t="shared" si="4"/>
        <v>247</v>
      </c>
      <c r="U42" s="317">
        <v>236.98000000000002</v>
      </c>
      <c r="V42" s="68"/>
      <c r="W42" s="30"/>
      <c r="Z42" s="251" t="s">
        <v>153</v>
      </c>
      <c r="AD42" s="287">
        <v>2006</v>
      </c>
      <c r="AE42" s="288">
        <v>293.39999999999998</v>
      </c>
      <c r="AF42" s="288">
        <v>4.4000000000000004</v>
      </c>
      <c r="AG42" s="288">
        <v>236.98000000000002</v>
      </c>
      <c r="AH42" s="171">
        <f t="shared" si="5"/>
        <v>1.0152284264108857E-3</v>
      </c>
      <c r="AI42" s="171"/>
      <c r="AJ42" s="171">
        <f t="shared" si="6"/>
        <v>10.019999999999982</v>
      </c>
      <c r="AK42" s="171"/>
      <c r="AL42" s="288" t="s">
        <v>521</v>
      </c>
      <c r="AN42" s="7">
        <v>236.98000000000002</v>
      </c>
      <c r="AP42" s="61">
        <f t="shared" si="7"/>
        <v>0</v>
      </c>
      <c r="AQ42" s="30">
        <f t="shared" si="8"/>
        <v>0</v>
      </c>
      <c r="AS42" s="30">
        <f>F42-VLOOKUP(B42,'2017 2ºS - Região N, NE e CO'!$B$6:$F$50,5,FALSE)</f>
        <v>0</v>
      </c>
    </row>
    <row r="43" spans="1:45" x14ac:dyDescent="0.25">
      <c r="A43" s="1"/>
      <c r="B43" s="22">
        <f>IF('Reaj 2016 - Região N, NE e CO'!B44="","",'Reaj 2016 - Região N, NE e CO'!B44)</f>
        <v>1102</v>
      </c>
      <c r="C43" s="9"/>
      <c r="D43" s="64" t="s">
        <v>26</v>
      </c>
      <c r="E43" s="1"/>
      <c r="F43" s="66">
        <f>'Reaj 2016 - Região N, NE e CO'!P44</f>
        <v>310.65989847715736</v>
      </c>
      <c r="G43" s="67"/>
      <c r="H43" s="66">
        <f>'Reaj 2016 - Região N, NE e CO'!R44</f>
        <v>4.6598984771573599</v>
      </c>
      <c r="I43" s="67"/>
      <c r="J43" s="66">
        <f>'Reaj 2016 - Região N, NE e CO'!T44</f>
        <v>306</v>
      </c>
      <c r="K43" s="68"/>
      <c r="L43" s="275">
        <f t="shared" si="0"/>
        <v>0.14705882352941169</v>
      </c>
      <c r="M43" s="163"/>
      <c r="N43" s="276">
        <f t="shared" si="1"/>
        <v>45.68527918781723</v>
      </c>
      <c r="O43" s="163"/>
      <c r="P43" s="277">
        <f t="shared" si="2"/>
        <v>264.97461928934013</v>
      </c>
      <c r="Q43" s="167"/>
      <c r="R43" s="277">
        <f t="shared" si="3"/>
        <v>3.9746192893401018</v>
      </c>
      <c r="S43" s="163"/>
      <c r="T43" s="317">
        <f t="shared" si="4"/>
        <v>261</v>
      </c>
      <c r="U43" s="317">
        <v>250.92000000000002</v>
      </c>
      <c r="V43" s="68"/>
      <c r="W43" s="30"/>
      <c r="Z43" s="251" t="s">
        <v>163</v>
      </c>
      <c r="AD43" s="287">
        <v>1102</v>
      </c>
      <c r="AE43" s="288">
        <v>310.66000000000003</v>
      </c>
      <c r="AF43" s="288">
        <v>4.66</v>
      </c>
      <c r="AG43" s="288">
        <v>250.92000000000002</v>
      </c>
      <c r="AH43" s="171">
        <f t="shared" si="5"/>
        <v>-1.0152284266951028E-4</v>
      </c>
      <c r="AI43" s="171"/>
      <c r="AJ43" s="171">
        <f t="shared" si="6"/>
        <v>10.079999999999984</v>
      </c>
      <c r="AK43" s="171"/>
      <c r="AL43" s="288" t="s">
        <v>522</v>
      </c>
      <c r="AN43" s="7">
        <v>250.92000000000002</v>
      </c>
      <c r="AP43" s="61">
        <f t="shared" si="7"/>
        <v>0</v>
      </c>
      <c r="AQ43" s="30">
        <f t="shared" si="8"/>
        <v>0</v>
      </c>
      <c r="AS43" s="30">
        <f>F43-VLOOKUP(B43,'2017 2ºS - Região N, NE e CO'!$B$6:$F$50,5,FALSE)</f>
        <v>0</v>
      </c>
    </row>
    <row r="44" spans="1:45" x14ac:dyDescent="0.25">
      <c r="A44" s="1"/>
      <c r="B44" s="22">
        <f>IF('Reaj 2016 - Região N, NE e CO'!B45="","",'Reaj 2016 - Região N, NE e CO'!B45)</f>
        <v>2005</v>
      </c>
      <c r="C44" s="9"/>
      <c r="D44" s="64" t="s">
        <v>81</v>
      </c>
      <c r="E44" s="1"/>
      <c r="F44" s="66">
        <f>'Reaj 2016 - Região N, NE e CO'!P45</f>
        <v>293.40101522842639</v>
      </c>
      <c r="G44" s="67"/>
      <c r="H44" s="66">
        <f>'Reaj 2016 - Região N, NE e CO'!R45</f>
        <v>4.4010152284263953</v>
      </c>
      <c r="I44" s="67"/>
      <c r="J44" s="66">
        <f>'Reaj 2016 - Região N, NE e CO'!T45</f>
        <v>289</v>
      </c>
      <c r="K44" s="68"/>
      <c r="L44" s="275">
        <f t="shared" si="0"/>
        <v>0.14532871972318334</v>
      </c>
      <c r="M44" s="163"/>
      <c r="N44" s="276">
        <f t="shared" si="1"/>
        <v>42.639593908629422</v>
      </c>
      <c r="O44" s="163"/>
      <c r="P44" s="277">
        <f t="shared" si="2"/>
        <v>250.76142131979697</v>
      </c>
      <c r="Q44" s="167"/>
      <c r="R44" s="277">
        <f t="shared" si="3"/>
        <v>3.7614213197969542</v>
      </c>
      <c r="S44" s="163"/>
      <c r="T44" s="317">
        <f t="shared" si="4"/>
        <v>247</v>
      </c>
      <c r="U44" s="317">
        <v>236.98000000000002</v>
      </c>
      <c r="V44" s="68"/>
      <c r="W44" s="30"/>
      <c r="Z44" s="251" t="s">
        <v>165</v>
      </c>
      <c r="AD44" s="287">
        <v>2005</v>
      </c>
      <c r="AE44" s="288">
        <v>293.39999999999998</v>
      </c>
      <c r="AF44" s="288">
        <v>4.4000000000000004</v>
      </c>
      <c r="AG44" s="288">
        <v>236.98000000000002</v>
      </c>
      <c r="AH44" s="171">
        <f t="shared" si="5"/>
        <v>1.0152284264108857E-3</v>
      </c>
      <c r="AI44" s="171"/>
      <c r="AJ44" s="171">
        <f t="shared" si="6"/>
        <v>10.019999999999982</v>
      </c>
      <c r="AK44" s="171"/>
      <c r="AL44" s="288" t="s">
        <v>523</v>
      </c>
      <c r="AN44" s="7">
        <v>236.98000000000002</v>
      </c>
      <c r="AP44" s="61">
        <f t="shared" si="7"/>
        <v>0</v>
      </c>
      <c r="AQ44" s="30">
        <f t="shared" si="8"/>
        <v>0</v>
      </c>
      <c r="AS44" s="30">
        <f>F44-VLOOKUP(B44,'2017 2ºS - Região N, NE e CO'!$B$6:$F$50,5,FALSE)</f>
        <v>0</v>
      </c>
    </row>
    <row r="45" spans="1:45" hidden="1" x14ac:dyDescent="0.25">
      <c r="A45" s="1"/>
      <c r="B45" s="22">
        <f>IF('Reaj 2016 - Região N, NE e CO'!B46="","",'Reaj 2016 - Região N, NE e CO'!B46)</f>
        <v>1108</v>
      </c>
      <c r="C45" s="9"/>
      <c r="D45" s="64" t="s">
        <v>112</v>
      </c>
      <c r="E45" s="1"/>
      <c r="F45" s="66">
        <f>'Reaj 2016 - Região N, NE e CO'!P46</f>
        <v>297.46192893401013</v>
      </c>
      <c r="G45" s="67"/>
      <c r="H45" s="66">
        <f>'Reaj 2016 - Região N, NE e CO'!R46</f>
        <v>4.4619289340101522</v>
      </c>
      <c r="I45" s="67"/>
      <c r="J45" s="66">
        <f>'Reaj 2016 - Região N, NE e CO'!T46</f>
        <v>293</v>
      </c>
      <c r="K45" s="68"/>
      <c r="L45" s="275">
        <f t="shared" si="0"/>
        <v>0.96587030716723543</v>
      </c>
      <c r="M45" s="163"/>
      <c r="N45" s="276">
        <f t="shared" si="1"/>
        <v>287.30964467005072</v>
      </c>
      <c r="O45" s="163"/>
      <c r="P45" s="277">
        <f t="shared" si="2"/>
        <v>10.152284263959391</v>
      </c>
      <c r="Q45" s="167"/>
      <c r="R45" s="277">
        <f t="shared" si="3"/>
        <v>0.15228426395939085</v>
      </c>
      <c r="S45" s="163"/>
      <c r="T45" s="317">
        <f t="shared" si="4"/>
        <v>10</v>
      </c>
      <c r="U45" s="317"/>
      <c r="V45" s="68"/>
      <c r="W45" s="30"/>
      <c r="Z45" s="251"/>
      <c r="AD45" s="287">
        <v>0</v>
      </c>
      <c r="AE45" s="288">
        <v>0</v>
      </c>
      <c r="AF45" s="288">
        <v>0</v>
      </c>
      <c r="AG45" s="288">
        <v>0</v>
      </c>
      <c r="AH45" s="171">
        <f t="shared" si="5"/>
        <v>297.46192893401013</v>
      </c>
      <c r="AI45" s="171"/>
      <c r="AJ45" s="171">
        <f t="shared" si="6"/>
        <v>10</v>
      </c>
      <c r="AK45" s="171"/>
      <c r="AL45" s="288" t="s">
        <v>234</v>
      </c>
      <c r="AP45" s="61">
        <f t="shared" si="7"/>
        <v>0</v>
      </c>
      <c r="AQ45" s="30">
        <f t="shared" si="8"/>
        <v>2.4868995751603507E-14</v>
      </c>
      <c r="AS45" s="30">
        <f>F45-VLOOKUP(B45,'2017 2ºS - Região N, NE e CO'!$B$6:$F$50,5,FALSE)</f>
        <v>0</v>
      </c>
    </row>
    <row r="46" spans="1:45" ht="26.25" x14ac:dyDescent="0.25">
      <c r="A46" s="1"/>
      <c r="B46" s="22">
        <v>1138</v>
      </c>
      <c r="C46" s="9"/>
      <c r="D46" s="64" t="s">
        <v>391</v>
      </c>
      <c r="E46" s="1"/>
      <c r="F46" s="66">
        <f>F45</f>
        <v>297.46192893401013</v>
      </c>
      <c r="G46" s="67"/>
      <c r="H46" s="66"/>
      <c r="I46" s="67"/>
      <c r="J46" s="66"/>
      <c r="K46" s="68"/>
      <c r="L46" s="275">
        <f t="shared" si="0"/>
        <v>0.14334470989761086</v>
      </c>
      <c r="M46" s="163"/>
      <c r="N46" s="276">
        <f t="shared" si="1"/>
        <v>42.639593908629422</v>
      </c>
      <c r="O46" s="163"/>
      <c r="P46" s="277">
        <f t="shared" si="2"/>
        <v>254.82233502538071</v>
      </c>
      <c r="Q46" s="167"/>
      <c r="R46" s="277">
        <f t="shared" si="3"/>
        <v>3.8223350253807107</v>
      </c>
      <c r="S46" s="163"/>
      <c r="T46" s="317">
        <f t="shared" si="4"/>
        <v>251</v>
      </c>
      <c r="U46" s="66">
        <v>240.25927999999999</v>
      </c>
      <c r="V46" s="68"/>
      <c r="W46" s="30"/>
      <c r="Z46" s="251" t="s">
        <v>166</v>
      </c>
      <c r="AD46" s="287">
        <v>1138</v>
      </c>
      <c r="AE46" s="288">
        <v>297.45999999999998</v>
      </c>
      <c r="AF46" s="288">
        <v>4.46</v>
      </c>
      <c r="AG46" s="288">
        <v>240.25927999999999</v>
      </c>
      <c r="AH46" s="171">
        <f t="shared" si="5"/>
        <v>1.9289340101522612E-3</v>
      </c>
      <c r="AI46" s="171"/>
      <c r="AJ46" s="171">
        <f t="shared" si="6"/>
        <v>10.74072000000001</v>
      </c>
      <c r="AK46" s="171"/>
      <c r="AL46" s="288" t="s">
        <v>524</v>
      </c>
      <c r="AN46" s="7">
        <v>240.25927999999999</v>
      </c>
      <c r="AP46" s="61">
        <f t="shared" si="7"/>
        <v>0</v>
      </c>
      <c r="AQ46" s="30">
        <f t="shared" si="8"/>
        <v>0</v>
      </c>
      <c r="AS46" s="30">
        <f>F46-VLOOKUP(B46,'2017 2ºS - Região N, NE e CO'!$B$6:$F$50,5,FALSE)</f>
        <v>0</v>
      </c>
    </row>
    <row r="47" spans="1:45" x14ac:dyDescent="0.25">
      <c r="A47" s="1"/>
      <c r="B47" s="22">
        <f>IF('Reaj 2016 - Região N, NE e CO'!B48="","",'Reaj 2016 - Região N, NE e CO'!B48)</f>
        <v>1127</v>
      </c>
      <c r="C47" s="9"/>
      <c r="D47" s="64" t="s">
        <v>96</v>
      </c>
      <c r="E47" s="1"/>
      <c r="F47" s="66">
        <f>'Reaj 2016 - Região N, NE e CO'!P48</f>
        <v>264.97461928934013</v>
      </c>
      <c r="G47" s="67"/>
      <c r="H47" s="66">
        <f>'Reaj 2016 - Região N, NE e CO'!R48</f>
        <v>3.9746192893401018</v>
      </c>
      <c r="I47" s="67"/>
      <c r="J47" s="66">
        <f>'Reaj 2016 - Região N, NE e CO'!T48</f>
        <v>261</v>
      </c>
      <c r="K47" s="68"/>
      <c r="L47" s="275">
        <f t="shared" si="0"/>
        <v>0.1379310344827587</v>
      </c>
      <c r="M47" s="163"/>
      <c r="N47" s="276">
        <f t="shared" si="1"/>
        <v>36.548223350253835</v>
      </c>
      <c r="O47" s="163"/>
      <c r="P47" s="277">
        <f t="shared" si="2"/>
        <v>228.42639593908629</v>
      </c>
      <c r="Q47" s="167"/>
      <c r="R47" s="277">
        <f t="shared" si="3"/>
        <v>3.4263959390862944</v>
      </c>
      <c r="S47" s="163"/>
      <c r="T47" s="317">
        <f t="shared" si="4"/>
        <v>225</v>
      </c>
      <c r="U47" s="317">
        <v>214.02</v>
      </c>
      <c r="V47" s="68"/>
      <c r="W47" s="30"/>
      <c r="Z47" s="251" t="s">
        <v>167</v>
      </c>
      <c r="AD47" s="287">
        <v>1127</v>
      </c>
      <c r="AE47" s="288">
        <v>264.97000000000003</v>
      </c>
      <c r="AF47" s="288">
        <v>3.97</v>
      </c>
      <c r="AG47" s="288">
        <v>214.02</v>
      </c>
      <c r="AH47" s="171">
        <f t="shared" si="5"/>
        <v>4.6192893400984758E-3</v>
      </c>
      <c r="AI47" s="171"/>
      <c r="AJ47" s="171">
        <f t="shared" si="6"/>
        <v>10.97999999999999</v>
      </c>
      <c r="AK47" s="171"/>
      <c r="AL47" s="288" t="s">
        <v>525</v>
      </c>
      <c r="AN47" s="7">
        <v>214.02</v>
      </c>
      <c r="AP47" s="61">
        <f t="shared" si="7"/>
        <v>0</v>
      </c>
      <c r="AQ47" s="30">
        <f t="shared" si="8"/>
        <v>0</v>
      </c>
      <c r="AS47" s="30">
        <f>F47-VLOOKUP(B47,'2017 2ºS - Região N, NE e CO'!$B$6:$F$50,5,FALSE)</f>
        <v>0</v>
      </c>
    </row>
    <row r="48" spans="1:45" hidden="1" x14ac:dyDescent="0.25">
      <c r="A48" s="1"/>
      <c r="B48" s="22">
        <f>IF('Reaj 2016 - Região N, NE e CO'!B49="","",'Reaj 2016 - Região N, NE e CO'!B49)</f>
        <v>1123</v>
      </c>
      <c r="C48" s="9"/>
      <c r="D48" s="64" t="s">
        <v>28</v>
      </c>
      <c r="E48" s="1"/>
      <c r="F48" s="66">
        <f>'Reaj 2016 - Região N, NE e CO'!P49</f>
        <v>344.16243654822335</v>
      </c>
      <c r="G48" s="67"/>
      <c r="H48" s="66">
        <f>'Reaj 2016 - Região N, NE e CO'!R49</f>
        <v>5.1624365482233499</v>
      </c>
      <c r="I48" s="67"/>
      <c r="J48" s="66">
        <f>'Reaj 2016 - Região N, NE e CO'!T49</f>
        <v>339</v>
      </c>
      <c r="K48" s="68"/>
      <c r="L48" s="275">
        <f t="shared" si="0"/>
        <v>0.9705014749262536</v>
      </c>
      <c r="M48" s="163"/>
      <c r="N48" s="276">
        <f t="shared" si="1"/>
        <v>334.01015228426394</v>
      </c>
      <c r="O48" s="163"/>
      <c r="P48" s="277">
        <f t="shared" si="2"/>
        <v>10.152284263959391</v>
      </c>
      <c r="Q48" s="167"/>
      <c r="R48" s="277">
        <f t="shared" si="3"/>
        <v>0.15228426395939085</v>
      </c>
      <c r="S48" s="163"/>
      <c r="T48" s="317">
        <f t="shared" si="4"/>
        <v>10</v>
      </c>
      <c r="U48" s="317"/>
      <c r="V48" s="68"/>
      <c r="W48" s="30"/>
      <c r="Z48" s="251"/>
      <c r="AD48" s="287">
        <v>0</v>
      </c>
      <c r="AE48" s="288">
        <v>0</v>
      </c>
      <c r="AF48" s="288">
        <v>0</v>
      </c>
      <c r="AG48" s="288">
        <v>0</v>
      </c>
      <c r="AH48" s="171">
        <f t="shared" si="5"/>
        <v>344.16243654822335</v>
      </c>
      <c r="AI48" s="171"/>
      <c r="AJ48" s="171">
        <f t="shared" si="6"/>
        <v>10</v>
      </c>
      <c r="AK48" s="171"/>
      <c r="AL48" s="288" t="s">
        <v>234</v>
      </c>
      <c r="AP48" s="61">
        <f t="shared" si="7"/>
        <v>0</v>
      </c>
      <c r="AQ48" s="30">
        <f t="shared" si="8"/>
        <v>2.4868995751603507E-14</v>
      </c>
      <c r="AS48" s="30">
        <f>F48-VLOOKUP(B48,'2017 2ºS - Região N, NE e CO'!$B$6:$F$50,5,FALSE)</f>
        <v>0</v>
      </c>
    </row>
    <row r="49" spans="1:56" x14ac:dyDescent="0.25">
      <c r="A49" s="1"/>
      <c r="B49" s="22">
        <f>IF('Reaj 2016 - Região N, NE e CO'!B50="","",'Reaj 2016 - Região N, NE e CO'!B50)</f>
        <v>1103</v>
      </c>
      <c r="C49" s="9"/>
      <c r="D49" s="64" t="s">
        <v>29</v>
      </c>
      <c r="E49" s="1"/>
      <c r="F49" s="66">
        <f>'Reaj 2016 - Região N, NE e CO'!P50</f>
        <v>344.16243654822335</v>
      </c>
      <c r="G49" s="67"/>
      <c r="H49" s="66">
        <f>'Reaj 2016 - Região N, NE e CO'!R50</f>
        <v>5.1624365482233499</v>
      </c>
      <c r="I49" s="67"/>
      <c r="J49" s="66">
        <f>'Reaj 2016 - Região N, NE e CO'!T50</f>
        <v>339</v>
      </c>
      <c r="K49" s="68"/>
      <c r="L49" s="275">
        <f t="shared" si="0"/>
        <v>0.15044247787610621</v>
      </c>
      <c r="M49" s="163"/>
      <c r="N49" s="276">
        <f t="shared" si="1"/>
        <v>51.776649746192902</v>
      </c>
      <c r="O49" s="163"/>
      <c r="P49" s="277">
        <f t="shared" si="2"/>
        <v>292.38578680203045</v>
      </c>
      <c r="Q49" s="167"/>
      <c r="R49" s="277">
        <f t="shared" si="3"/>
        <v>4.3857868020304567</v>
      </c>
      <c r="S49" s="163"/>
      <c r="T49" s="317">
        <f t="shared" si="4"/>
        <v>288</v>
      </c>
      <c r="U49" s="317">
        <v>277.97946000000002</v>
      </c>
      <c r="V49" s="68"/>
      <c r="W49" s="30"/>
      <c r="Z49" s="251" t="s">
        <v>168</v>
      </c>
      <c r="AD49" s="287">
        <v>1103</v>
      </c>
      <c r="AE49" s="288">
        <v>344.16</v>
      </c>
      <c r="AF49" s="288">
        <v>5.16</v>
      </c>
      <c r="AG49" s="288">
        <v>277.97946000000002</v>
      </c>
      <c r="AH49" s="171">
        <f t="shared" si="5"/>
        <v>2.4365482233292823E-3</v>
      </c>
      <c r="AI49" s="171"/>
      <c r="AJ49" s="171">
        <f t="shared" si="6"/>
        <v>10.020539999999983</v>
      </c>
      <c r="AK49" s="171"/>
      <c r="AL49" s="288" t="s">
        <v>526</v>
      </c>
      <c r="AN49" s="7">
        <v>277.97946000000002</v>
      </c>
      <c r="AP49" s="61">
        <f t="shared" si="7"/>
        <v>0</v>
      </c>
      <c r="AQ49" s="30">
        <f t="shared" si="8"/>
        <v>0</v>
      </c>
      <c r="AS49" s="30">
        <f>F49-VLOOKUP(B49,'2017 2ºS - Região N, NE e CO'!$B$6:$F$50,5,FALSE)</f>
        <v>0</v>
      </c>
    </row>
    <row r="50" spans="1:56" x14ac:dyDescent="0.25">
      <c r="A50" s="1"/>
      <c r="B50" s="22">
        <f>IF('Reaj 2016 - Região N, NE e CO'!B51="","",'Reaj 2016 - Região N, NE e CO'!B51)</f>
        <v>1163</v>
      </c>
      <c r="C50" s="9"/>
      <c r="D50" s="64" t="s">
        <v>30</v>
      </c>
      <c r="E50" s="1"/>
      <c r="F50" s="66">
        <f>'Reaj 2016 - Região N, NE e CO'!P51</f>
        <v>294.41624365482232</v>
      </c>
      <c r="G50" s="67"/>
      <c r="H50" s="66">
        <f>'Reaj 2016 - Região N, NE e CO'!R51</f>
        <v>4.4162436548223347</v>
      </c>
      <c r="I50" s="67"/>
      <c r="J50" s="66">
        <f>'Reaj 2016 - Região N, NE e CO'!T51</f>
        <v>290</v>
      </c>
      <c r="K50" s="68"/>
      <c r="L50" s="275">
        <f t="shared" si="0"/>
        <v>0.14482758620689648</v>
      </c>
      <c r="M50" s="163"/>
      <c r="N50" s="276">
        <f t="shared" si="1"/>
        <v>42.639593908629422</v>
      </c>
      <c r="O50" s="163"/>
      <c r="P50" s="277">
        <f t="shared" si="2"/>
        <v>251.7766497461929</v>
      </c>
      <c r="Q50" s="167"/>
      <c r="R50" s="277">
        <f t="shared" si="3"/>
        <v>3.7766497461928932</v>
      </c>
      <c r="S50" s="163"/>
      <c r="T50" s="317">
        <f t="shared" si="4"/>
        <v>248</v>
      </c>
      <c r="U50" s="317">
        <v>237.8</v>
      </c>
      <c r="V50" s="68"/>
      <c r="W50" s="30"/>
      <c r="Z50" s="251" t="s">
        <v>148</v>
      </c>
      <c r="AD50" s="287">
        <v>1163</v>
      </c>
      <c r="AE50" s="288">
        <v>294.42</v>
      </c>
      <c r="AF50" s="288">
        <v>4.42</v>
      </c>
      <c r="AG50" s="288">
        <v>237.8</v>
      </c>
      <c r="AH50" s="171">
        <f t="shared" si="5"/>
        <v>-3.7563451776918555E-3</v>
      </c>
      <c r="AI50" s="171"/>
      <c r="AJ50" s="171">
        <f t="shared" si="6"/>
        <v>10.199999999999989</v>
      </c>
      <c r="AK50" s="171"/>
      <c r="AL50" s="288" t="s">
        <v>527</v>
      </c>
      <c r="AN50" s="7">
        <v>237.8</v>
      </c>
      <c r="AP50" s="61">
        <f t="shared" si="7"/>
        <v>0</v>
      </c>
      <c r="AQ50" s="30">
        <f t="shared" si="8"/>
        <v>0</v>
      </c>
      <c r="AS50" s="30">
        <f>F50-VLOOKUP(B50,'2017 2ºS - Região N, NE e CO'!$B$6:$F$50,5,FALSE)</f>
        <v>0</v>
      </c>
    </row>
    <row r="51" spans="1:56" ht="4.9000000000000004" customHeight="1" x14ac:dyDescent="0.25">
      <c r="A51" s="9"/>
      <c r="B51" s="31"/>
      <c r="C51" s="9"/>
      <c r="D51" s="28"/>
      <c r="E51" s="28"/>
      <c r="F51" s="28"/>
      <c r="G51" s="9"/>
      <c r="H51" s="9"/>
      <c r="I51" s="9"/>
      <c r="J51" s="32"/>
      <c r="K51" s="28"/>
      <c r="M51" s="164"/>
      <c r="O51" s="164"/>
      <c r="Q51" s="164"/>
      <c r="S51" s="164"/>
      <c r="V51" s="28"/>
      <c r="W51" s="30"/>
      <c r="Z51" s="251"/>
      <c r="BC51" s="7" t="str">
        <f t="shared" ref="BC51" si="9">B51&amp;D51&amp;F51&amp;L51&amp;N51&amp;P51&amp;R51&amp;T51</f>
        <v/>
      </c>
      <c r="BD51" s="7" t="s">
        <v>234</v>
      </c>
    </row>
    <row r="52" spans="1:56" x14ac:dyDescent="0.25">
      <c r="A52" s="33"/>
      <c r="B52" s="346" t="s">
        <v>31</v>
      </c>
      <c r="C52" s="346"/>
      <c r="D52" s="346"/>
      <c r="E52" s="346"/>
      <c r="F52" s="346"/>
      <c r="G52" s="346"/>
      <c r="H52" s="346"/>
      <c r="I52" s="346"/>
      <c r="J52" s="346"/>
      <c r="K52" s="346"/>
      <c r="L52" s="346"/>
      <c r="M52" s="346"/>
      <c r="N52" s="346"/>
      <c r="O52" s="346"/>
      <c r="P52" s="346"/>
      <c r="Q52" s="346"/>
      <c r="R52" s="346"/>
      <c r="S52" s="346"/>
      <c r="T52" s="346"/>
      <c r="U52" s="346"/>
      <c r="V52" s="346"/>
      <c r="Z52" s="251" t="s">
        <v>136</v>
      </c>
    </row>
    <row r="53" spans="1:56" ht="21.75" customHeight="1" x14ac:dyDescent="0.25">
      <c r="A53" s="9"/>
      <c r="B53" s="31"/>
      <c r="C53" s="9"/>
      <c r="D53" s="28"/>
      <c r="E53" s="28"/>
      <c r="F53" s="28"/>
      <c r="G53" s="9"/>
      <c r="H53" s="9"/>
      <c r="I53" s="9"/>
      <c r="J53" s="32"/>
      <c r="K53" s="28"/>
      <c r="M53" s="164"/>
      <c r="O53" s="164"/>
      <c r="Q53" s="164"/>
      <c r="S53" s="164"/>
      <c r="V53" s="28"/>
      <c r="Z53" s="251" t="s">
        <v>164</v>
      </c>
    </row>
    <row r="54" spans="1:56" x14ac:dyDescent="0.25">
      <c r="A54" s="35"/>
      <c r="B54" s="347" t="s">
        <v>32</v>
      </c>
      <c r="C54" s="347"/>
      <c r="D54" s="347"/>
      <c r="E54" s="347"/>
      <c r="F54" s="347"/>
      <c r="G54" s="347"/>
      <c r="H54" s="347"/>
      <c r="I54" s="347"/>
      <c r="J54" s="347"/>
      <c r="K54" s="347"/>
      <c r="L54" s="347"/>
      <c r="M54" s="347"/>
      <c r="N54" s="347"/>
      <c r="O54" s="347"/>
      <c r="P54" s="347"/>
      <c r="Q54" s="347"/>
      <c r="R54" s="347"/>
      <c r="S54" s="347"/>
      <c r="T54" s="347"/>
      <c r="U54" s="347"/>
      <c r="V54" s="347"/>
      <c r="Z54" s="251" t="s">
        <v>169</v>
      </c>
    </row>
    <row r="55" spans="1:56" x14ac:dyDescent="0.25">
      <c r="A55" s="9"/>
      <c r="B55" s="349" t="s">
        <v>64</v>
      </c>
      <c r="C55" s="349"/>
      <c r="D55" s="349"/>
      <c r="E55" s="349"/>
      <c r="F55" s="349"/>
      <c r="G55" s="349"/>
      <c r="H55" s="349"/>
      <c r="I55" s="349"/>
      <c r="J55" s="349"/>
      <c r="K55" s="9"/>
      <c r="M55" s="77"/>
      <c r="O55" s="77"/>
      <c r="Q55" s="77"/>
      <c r="S55" s="77"/>
      <c r="V55" s="9"/>
      <c r="Z55" s="251"/>
    </row>
    <row r="56" spans="1:56" x14ac:dyDescent="0.25">
      <c r="A56" s="9"/>
      <c r="B56" s="36"/>
      <c r="C56" s="9"/>
      <c r="D56" s="9"/>
      <c r="E56" s="9"/>
      <c r="F56" s="9"/>
      <c r="G56" s="9"/>
      <c r="H56" s="9"/>
      <c r="I56" s="9"/>
      <c r="J56" s="37"/>
      <c r="K56" s="274"/>
      <c r="M56" s="165"/>
      <c r="O56" s="165"/>
      <c r="Q56" s="165"/>
      <c r="S56" s="165"/>
      <c r="V56" s="9"/>
      <c r="Z56" s="251" t="s">
        <v>154</v>
      </c>
    </row>
    <row r="57" spans="1:56" x14ac:dyDescent="0.25">
      <c r="A57" s="35"/>
      <c r="B57" s="348" t="s">
        <v>388</v>
      </c>
      <c r="C57" s="348"/>
      <c r="D57" s="348"/>
      <c r="E57" s="348"/>
      <c r="F57" s="348"/>
      <c r="G57" s="348"/>
      <c r="H57" s="348"/>
      <c r="I57" s="348"/>
      <c r="J57" s="348"/>
      <c r="K57" s="274"/>
      <c r="M57" s="165"/>
      <c r="O57" s="165"/>
      <c r="Q57" s="165"/>
      <c r="S57" s="165"/>
      <c r="V57" s="274"/>
    </row>
    <row r="58" spans="1:56" x14ac:dyDescent="0.25">
      <c r="A58" s="35"/>
      <c r="B58" s="274"/>
      <c r="C58" s="274"/>
      <c r="D58" s="274"/>
      <c r="E58" s="274"/>
      <c r="F58" s="274"/>
      <c r="G58" s="274"/>
      <c r="H58" s="274"/>
      <c r="I58" s="274"/>
      <c r="J58" s="274"/>
      <c r="K58" s="274"/>
      <c r="M58" s="165"/>
      <c r="O58" s="165"/>
      <c r="Q58" s="165"/>
      <c r="S58" s="165"/>
      <c r="V58" s="274"/>
    </row>
    <row r="59" spans="1:56" x14ac:dyDescent="0.25">
      <c r="A59" s="35"/>
      <c r="B59" s="274"/>
      <c r="C59" s="274"/>
      <c r="D59" s="274"/>
      <c r="E59" s="274"/>
      <c r="F59" s="274"/>
      <c r="G59" s="274"/>
      <c r="H59" s="274"/>
      <c r="I59" s="274"/>
      <c r="J59" s="274"/>
      <c r="K59" s="274"/>
      <c r="M59" s="165"/>
      <c r="O59" s="165"/>
      <c r="Q59" s="165"/>
      <c r="S59" s="165"/>
      <c r="V59" s="274"/>
    </row>
    <row r="60" spans="1:56" x14ac:dyDescent="0.25">
      <c r="A60" s="35"/>
      <c r="B60" s="35"/>
      <c r="C60" s="9"/>
      <c r="D60" s="35"/>
      <c r="E60" s="35"/>
      <c r="F60" s="35"/>
      <c r="G60" s="9"/>
      <c r="H60" s="35"/>
      <c r="I60" s="9"/>
      <c r="J60" s="35"/>
      <c r="K60" s="35"/>
      <c r="M60" s="166"/>
      <c r="O60" s="166"/>
      <c r="Q60" s="166"/>
      <c r="S60" s="166"/>
      <c r="V60" s="35"/>
    </row>
    <row r="61" spans="1:56" ht="15.75" customHeight="1" x14ac:dyDescent="0.25">
      <c r="A61" s="26"/>
      <c r="B61" s="344" t="s">
        <v>390</v>
      </c>
      <c r="C61" s="344"/>
      <c r="D61" s="344"/>
      <c r="E61" s="344"/>
      <c r="F61" s="344"/>
      <c r="G61" s="344"/>
      <c r="H61" s="344"/>
      <c r="I61" s="344"/>
      <c r="J61" s="344"/>
      <c r="K61" s="344"/>
      <c r="L61" s="344"/>
      <c r="M61" s="344"/>
      <c r="N61" s="344"/>
      <c r="O61" s="344"/>
      <c r="P61" s="344"/>
      <c r="Q61" s="344"/>
      <c r="R61" s="344"/>
      <c r="S61" s="344"/>
      <c r="T61" s="344"/>
      <c r="U61" s="344"/>
      <c r="V61" s="344"/>
    </row>
    <row r="62" spans="1:56" x14ac:dyDescent="0.25">
      <c r="A62" s="26"/>
      <c r="B62" s="344" t="s">
        <v>46</v>
      </c>
      <c r="C62" s="344"/>
      <c r="D62" s="344"/>
      <c r="E62" s="344"/>
      <c r="F62" s="344"/>
      <c r="G62" s="344"/>
      <c r="H62" s="344"/>
      <c r="I62" s="344"/>
      <c r="J62" s="344"/>
      <c r="K62" s="344"/>
      <c r="L62" s="344"/>
      <c r="M62" s="344"/>
      <c r="N62" s="344"/>
      <c r="O62" s="344"/>
      <c r="P62" s="344"/>
      <c r="Q62" s="344"/>
      <c r="R62" s="344"/>
      <c r="S62" s="344"/>
      <c r="T62" s="344"/>
      <c r="U62" s="344"/>
      <c r="V62" s="344"/>
    </row>
    <row r="63" spans="1:56" x14ac:dyDescent="0.25">
      <c r="B63" s="40"/>
      <c r="C63" s="40"/>
      <c r="D63" s="40"/>
      <c r="E63" s="40"/>
      <c r="F63" s="40"/>
      <c r="G63" s="40"/>
      <c r="H63" s="40"/>
      <c r="I63" s="40"/>
      <c r="J63" s="40"/>
      <c r="V63" s="40"/>
    </row>
  </sheetData>
  <sortState ref="AB11:AB15">
    <sortCondition ref="AB11"/>
  </sortState>
  <mergeCells count="9">
    <mergeCell ref="B57:J57"/>
    <mergeCell ref="B61:V61"/>
    <mergeCell ref="B62:V62"/>
    <mergeCell ref="B2:V2"/>
    <mergeCell ref="B3:V3"/>
    <mergeCell ref="B4:T5"/>
    <mergeCell ref="B52:V52"/>
    <mergeCell ref="B54:V54"/>
    <mergeCell ref="B55:J55"/>
  </mergeCells>
  <printOptions horizontalCentered="1"/>
  <pageMargins left="0.32" right="0.36" top="0.78740157480314965" bottom="0.78740157480314965" header="0.31496062992125984" footer="0.31496062992125984"/>
  <pageSetup paperSize="9" scale="59" orientation="portrait" r:id="rId1"/>
  <headerFooter>
    <oddHeader>&amp;R&amp;"Arial,Negrito"&amp;16Anexo 2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0">
    <tabColor theme="8" tint="0.39997558519241921"/>
    <pageSetUpPr fitToPage="1"/>
  </sheetPr>
  <dimension ref="A1:BD62"/>
  <sheetViews>
    <sheetView showGridLines="0" zoomScale="85" zoomScaleNormal="85" workbookViewId="0">
      <pane ySplit="7" topLeftCell="A8" activePane="bottomLeft" state="frozen"/>
      <selection activeCell="BC9" sqref="BC9:BD50"/>
      <selection pane="bottomLeft" activeCell="AB38" sqref="AB38"/>
    </sheetView>
  </sheetViews>
  <sheetFormatPr defaultColWidth="9.140625" defaultRowHeight="15.75" x14ac:dyDescent="0.25"/>
  <cols>
    <col min="1" max="1" width="1.7109375" style="7" customWidth="1"/>
    <col min="2" max="2" width="9.85546875" style="7" customWidth="1"/>
    <col min="3" max="3" width="0.42578125" style="7" customWidth="1"/>
    <col min="4" max="4" width="59.28515625" style="7" customWidth="1"/>
    <col min="5" max="5" width="0.5703125" style="7" customWidth="1"/>
    <col min="6" max="6" width="16.85546875" style="7" customWidth="1"/>
    <col min="7" max="7" width="0.42578125" style="7" customWidth="1"/>
    <col min="8" max="8" width="15.85546875" style="7" hidden="1" customWidth="1"/>
    <col min="9" max="9" width="0.42578125" style="7" hidden="1" customWidth="1"/>
    <col min="10" max="10" width="17.5703125" style="7" hidden="1" customWidth="1"/>
    <col min="11" max="11" width="2.28515625" style="7" hidden="1" customWidth="1"/>
    <col min="12" max="12" width="13.85546875" style="7" customWidth="1"/>
    <col min="13" max="13" width="0.42578125" style="53" customWidth="1"/>
    <col min="14" max="14" width="13.85546875" style="7" customWidth="1"/>
    <col min="15" max="15" width="0.42578125" style="53" customWidth="1"/>
    <col min="16" max="16" width="16.140625" style="7" customWidth="1"/>
    <col min="17" max="17" width="0.42578125" style="53" customWidth="1"/>
    <col min="18" max="18" width="16" style="7" bestFit="1" customWidth="1"/>
    <col min="19" max="19" width="0.42578125" style="53" customWidth="1"/>
    <col min="20" max="20" width="16" style="171" bestFit="1" customWidth="1"/>
    <col min="21" max="21" width="16" style="171" hidden="1" customWidth="1"/>
    <col min="22" max="22" width="0.85546875" style="7" customWidth="1"/>
    <col min="23" max="23" width="2.7109375" style="7" hidden="1" customWidth="1"/>
    <col min="24" max="24" width="23.7109375" style="7" hidden="1" customWidth="1"/>
    <col min="25" max="25" width="1.5703125" style="7" hidden="1" customWidth="1"/>
    <col min="26" max="26" width="24.42578125" style="7" hidden="1" customWidth="1"/>
    <col min="27" max="27" width="3.140625" style="7" customWidth="1"/>
    <col min="28" max="28" width="29.5703125" style="7" customWidth="1"/>
    <col min="29" max="29" width="9.140625" style="7"/>
    <col min="30" max="45" width="0" style="7" hidden="1" customWidth="1"/>
    <col min="46" max="16384" width="9.140625" style="7"/>
  </cols>
  <sheetData>
    <row r="1" spans="1:45" s="5" customFormat="1" ht="12.75" customHeight="1" x14ac:dyDescent="0.25">
      <c r="A1" s="1"/>
      <c r="B1" s="2"/>
      <c r="C1" s="1"/>
      <c r="D1" s="3"/>
      <c r="E1" s="1"/>
      <c r="F1" s="4"/>
      <c r="G1" s="1"/>
      <c r="H1" s="4"/>
      <c r="I1" s="1"/>
      <c r="J1" s="4"/>
      <c r="K1" s="1"/>
      <c r="M1" s="161"/>
      <c r="O1" s="161"/>
      <c r="Q1" s="161"/>
      <c r="S1" s="161"/>
      <c r="T1" s="170"/>
      <c r="U1" s="170"/>
    </row>
    <row r="2" spans="1:45" ht="23.25" customHeight="1" x14ac:dyDescent="0.25">
      <c r="A2" s="1"/>
      <c r="B2" s="344" t="s">
        <v>0</v>
      </c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4"/>
      <c r="S2" s="344"/>
    </row>
    <row r="3" spans="1:45" s="5" customFormat="1" ht="23.25" customHeight="1" x14ac:dyDescent="0.25">
      <c r="A3" s="1"/>
      <c r="B3" s="344" t="s">
        <v>62</v>
      </c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170"/>
      <c r="U3" s="170"/>
    </row>
    <row r="4" spans="1:45" ht="15.75" customHeight="1" x14ac:dyDescent="0.25">
      <c r="A4" s="1"/>
      <c r="B4" s="350" t="s">
        <v>392</v>
      </c>
      <c r="C4" s="350"/>
      <c r="D4" s="350"/>
      <c r="E4" s="350"/>
      <c r="F4" s="350"/>
      <c r="G4" s="350"/>
      <c r="H4" s="350"/>
      <c r="I4" s="350"/>
      <c r="J4" s="350"/>
      <c r="K4" s="350"/>
      <c r="L4" s="350"/>
      <c r="M4" s="350"/>
      <c r="N4" s="350"/>
      <c r="O4" s="350"/>
      <c r="P4" s="350"/>
      <c r="Q4" s="350"/>
      <c r="R4" s="350"/>
      <c r="S4" s="350"/>
      <c r="T4" s="350"/>
      <c r="U4" s="314"/>
      <c r="X4" s="7" t="s">
        <v>289</v>
      </c>
      <c r="Z4" s="7" t="s">
        <v>289</v>
      </c>
    </row>
    <row r="5" spans="1:45" ht="6.75" customHeight="1" x14ac:dyDescent="0.25">
      <c r="A5" s="1"/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0"/>
      <c r="T5" s="350"/>
      <c r="U5" s="314"/>
    </row>
    <row r="6" spans="1:45" ht="45.75" customHeight="1" x14ac:dyDescent="0.25">
      <c r="A6" s="12"/>
      <c r="B6" s="13" t="s">
        <v>2</v>
      </c>
      <c r="C6" s="14"/>
      <c r="D6" s="15" t="s">
        <v>3</v>
      </c>
      <c r="E6" s="12"/>
      <c r="F6" s="16" t="s">
        <v>4</v>
      </c>
      <c r="G6" s="14"/>
      <c r="H6" s="16" t="s">
        <v>48</v>
      </c>
      <c r="I6" s="14"/>
      <c r="J6" s="16" t="s">
        <v>6</v>
      </c>
      <c r="K6" s="12"/>
      <c r="L6" s="16" t="s">
        <v>67</v>
      </c>
      <c r="M6" s="162"/>
      <c r="N6" s="16" t="s">
        <v>88</v>
      </c>
      <c r="O6" s="162"/>
      <c r="P6" s="16" t="s">
        <v>100</v>
      </c>
      <c r="Q6" s="162"/>
      <c r="R6" s="16" t="s">
        <v>48</v>
      </c>
      <c r="S6" s="75"/>
      <c r="T6" s="16" t="s">
        <v>6</v>
      </c>
      <c r="U6" s="16" t="s">
        <v>6</v>
      </c>
      <c r="X6" s="284" t="s">
        <v>144</v>
      </c>
      <c r="Z6" s="284" t="s">
        <v>145</v>
      </c>
      <c r="AB6" s="174" t="s">
        <v>290</v>
      </c>
      <c r="AD6" s="7" t="s">
        <v>2</v>
      </c>
      <c r="AE6" s="7" t="s">
        <v>378</v>
      </c>
      <c r="AF6" s="7" t="s">
        <v>379</v>
      </c>
      <c r="AG6" s="7" t="s">
        <v>379</v>
      </c>
      <c r="AK6" s="289"/>
      <c r="AL6" s="7" t="s">
        <v>382</v>
      </c>
    </row>
    <row r="7" spans="1:45" s="21" customFormat="1" ht="4.9000000000000004" customHeight="1" x14ac:dyDescent="0.2">
      <c r="A7" s="1"/>
      <c r="B7" s="312"/>
      <c r="C7" s="9"/>
      <c r="D7" s="19"/>
      <c r="E7" s="1"/>
      <c r="F7" s="316"/>
      <c r="G7" s="9"/>
      <c r="H7" s="316"/>
      <c r="I7" s="9"/>
      <c r="J7" s="316"/>
      <c r="K7" s="1"/>
      <c r="M7" s="161"/>
      <c r="O7" s="161"/>
      <c r="Q7" s="161"/>
      <c r="S7" s="161"/>
      <c r="T7" s="172"/>
      <c r="U7" s="172"/>
      <c r="X7" s="172"/>
      <c r="Z7" s="172"/>
      <c r="AB7" s="172"/>
      <c r="AK7" s="289"/>
      <c r="AL7" s="289"/>
    </row>
    <row r="8" spans="1:45" ht="15.75" hidden="1" customHeight="1" x14ac:dyDescent="0.25">
      <c r="A8" s="1"/>
      <c r="B8" s="22" t="e">
        <v>#REF!</v>
      </c>
      <c r="C8" s="9"/>
      <c r="D8" s="64" t="s">
        <v>9</v>
      </c>
      <c r="E8" s="1"/>
      <c r="F8" s="66">
        <f>'Reaj 2016 - Região N, NE e CO'!P8</f>
        <v>344.16243654822335</v>
      </c>
      <c r="G8" s="67"/>
      <c r="H8" s="66">
        <f>'Reaj 2016 - Região N, NE e CO'!R8</f>
        <v>5.1624365482233499</v>
      </c>
      <c r="I8" s="67"/>
      <c r="J8" s="66">
        <f>'Reaj 2016 - Região N, NE e CO'!T8</f>
        <v>339</v>
      </c>
      <c r="K8" s="68"/>
      <c r="L8" s="275">
        <f>IF(T8="","",N8/F8)</f>
        <v>0.2330383480825958</v>
      </c>
      <c r="M8" s="163"/>
      <c r="N8" s="276">
        <f>IF(T8="","",F8-P8)</f>
        <v>80.203045685279164</v>
      </c>
      <c r="O8" s="163"/>
      <c r="P8" s="277">
        <f>IF(T8="","",T8/98.5%)</f>
        <v>263.95939086294419</v>
      </c>
      <c r="Q8" s="167"/>
      <c r="R8" s="277">
        <f>IF(T8="","",P8*1.5%)</f>
        <v>3.9593908629441628</v>
      </c>
      <c r="S8" s="163"/>
      <c r="T8" s="317">
        <v>260</v>
      </c>
      <c r="U8" s="317">
        <v>260</v>
      </c>
      <c r="V8" s="30"/>
      <c r="X8" s="250" t="s">
        <v>85</v>
      </c>
      <c r="Z8" s="251" t="s">
        <v>149</v>
      </c>
      <c r="AB8" s="250" t="s">
        <v>362</v>
      </c>
      <c r="AD8" s="287" t="e">
        <v>#REF!</v>
      </c>
      <c r="AE8" s="288" t="e">
        <v>#REF!</v>
      </c>
      <c r="AF8" s="288" t="e">
        <v>#REF!</v>
      </c>
      <c r="AG8" s="288" t="e">
        <v>#REF!</v>
      </c>
      <c r="AH8" s="171" t="e">
        <f>J8-AE8</f>
        <v>#REF!</v>
      </c>
      <c r="AI8" s="171" t="e">
        <f>W8-AF8</f>
        <v>#REF!</v>
      </c>
      <c r="AJ8" s="171" t="e">
        <f>Y8-AG8</f>
        <v>#REF!</v>
      </c>
      <c r="AK8" s="171"/>
      <c r="AL8" s="288" t="e">
        <v>#REF!</v>
      </c>
      <c r="AN8" s="7" t="s">
        <v>234</v>
      </c>
      <c r="AP8" s="61">
        <f>T8-W8-Y8</f>
        <v>260</v>
      </c>
      <c r="AQ8" s="30">
        <f>J8-R8-T8</f>
        <v>75.04060913705581</v>
      </c>
    </row>
    <row r="9" spans="1:45" x14ac:dyDescent="0.25">
      <c r="A9" s="1"/>
      <c r="B9" s="99">
        <v>1140</v>
      </c>
      <c r="C9" s="100"/>
      <c r="D9" s="64" t="s">
        <v>285</v>
      </c>
      <c r="E9" s="1"/>
      <c r="F9" s="66">
        <f>F8</f>
        <v>344.16243654822335</v>
      </c>
      <c r="G9" s="67"/>
      <c r="H9" s="66">
        <f>H8</f>
        <v>5.1624365482233499</v>
      </c>
      <c r="I9" s="67"/>
      <c r="J9" s="66">
        <f>J8</f>
        <v>339</v>
      </c>
      <c r="K9" s="68"/>
      <c r="L9" s="275">
        <f t="shared" ref="L9:L50" si="0">IF(T9="","",N9/F9)</f>
        <v>0.23008849557522118</v>
      </c>
      <c r="M9" s="163"/>
      <c r="N9" s="276">
        <f t="shared" ref="N9:N50" si="1">IF(T9="","",F9-P9)</f>
        <v>79.187817258883229</v>
      </c>
      <c r="O9" s="163"/>
      <c r="P9" s="277">
        <f t="shared" ref="P9:P50" si="2">IF(T9="","",T9/98.5%)</f>
        <v>264.97461928934013</v>
      </c>
      <c r="Q9" s="167"/>
      <c r="R9" s="277">
        <f t="shared" ref="R9:R50" si="3">IF(T9="","",P9*1.5%)</f>
        <v>3.9746192893401018</v>
      </c>
      <c r="S9" s="163"/>
      <c r="T9" s="317">
        <f>ROUNDUP(U9,0)+10</f>
        <v>261</v>
      </c>
      <c r="U9" s="276">
        <v>250.584</v>
      </c>
      <c r="V9" s="30"/>
      <c r="X9" s="250"/>
      <c r="Z9" s="251"/>
      <c r="AB9" s="298" t="s">
        <v>362</v>
      </c>
      <c r="AD9" s="287">
        <v>1140</v>
      </c>
      <c r="AE9" s="288">
        <v>318</v>
      </c>
      <c r="AF9" s="288">
        <v>4.7699999999999996</v>
      </c>
      <c r="AG9" s="288">
        <v>250.584</v>
      </c>
      <c r="AH9" s="171">
        <f>F9-AE9</f>
        <v>26.162436548223354</v>
      </c>
      <c r="AI9" s="171"/>
      <c r="AJ9" s="171">
        <f>T9-AG9</f>
        <v>10.415999999999997</v>
      </c>
      <c r="AK9" s="171"/>
      <c r="AL9" s="288">
        <v>6</v>
      </c>
      <c r="AN9" s="7">
        <v>250.584</v>
      </c>
      <c r="AP9" s="61">
        <f>$P9-$R9-$T9</f>
        <v>0</v>
      </c>
      <c r="AQ9" s="30">
        <f>$F9-$N9-$P9</f>
        <v>0</v>
      </c>
      <c r="AS9" s="30">
        <f>F9-VLOOKUP(B9,'2017 2ºS - Região N, NE e CO'!$B$6:$F$50,5,FALSE)</f>
        <v>0</v>
      </c>
    </row>
    <row r="10" spans="1:45" hidden="1" x14ac:dyDescent="0.25">
      <c r="A10" s="1"/>
      <c r="B10" s="22">
        <f>IF('Reaj 2016 - Região N, NE e CO'!B9="","",'Reaj 2016 - Região N, NE e CO'!B9)</f>
        <v>1124</v>
      </c>
      <c r="C10" s="9"/>
      <c r="D10" s="64" t="s">
        <v>10</v>
      </c>
      <c r="E10" s="1"/>
      <c r="F10" s="66">
        <f>'Reaj 2016 - Região N, NE e CO'!P9</f>
        <v>297.46192893401013</v>
      </c>
      <c r="G10" s="67"/>
      <c r="H10" s="66">
        <f>'Reaj 2016 - Região N, NE e CO'!R9</f>
        <v>4.4619289340101522</v>
      </c>
      <c r="I10" s="67"/>
      <c r="J10" s="66">
        <f>'Reaj 2016 - Região N, NE e CO'!T9</f>
        <v>293</v>
      </c>
      <c r="K10" s="68"/>
      <c r="L10" s="275" t="e">
        <f t="shared" si="0"/>
        <v>#VALUE!</v>
      </c>
      <c r="M10" s="163"/>
      <c r="N10" s="276" t="e">
        <f t="shared" si="1"/>
        <v>#VALUE!</v>
      </c>
      <c r="O10" s="163"/>
      <c r="P10" s="277" t="e">
        <f t="shared" si="2"/>
        <v>#VALUE!</v>
      </c>
      <c r="Q10" s="167"/>
      <c r="R10" s="277" t="e">
        <f t="shared" si="3"/>
        <v>#VALUE!</v>
      </c>
      <c r="S10" s="163"/>
      <c r="T10" s="317" t="e">
        <f t="shared" ref="T10:T50" si="4">ROUNDUP(U10,0)+10</f>
        <v>#VALUE!</v>
      </c>
      <c r="U10" s="317" t="s">
        <v>234</v>
      </c>
      <c r="V10" s="30"/>
      <c r="X10" s="250" t="s">
        <v>86</v>
      </c>
      <c r="Z10" s="251" t="s">
        <v>134</v>
      </c>
      <c r="AD10" s="287">
        <v>0</v>
      </c>
      <c r="AE10" s="288">
        <v>0</v>
      </c>
      <c r="AF10" s="288">
        <v>0</v>
      </c>
      <c r="AG10" s="288">
        <v>0</v>
      </c>
      <c r="AH10" s="171">
        <f t="shared" ref="AH10:AH50" si="5">F10-AE10</f>
        <v>297.46192893401013</v>
      </c>
      <c r="AI10" s="171"/>
      <c r="AJ10" s="171" t="e">
        <f t="shared" ref="AJ10:AJ50" si="6">T10-AG10</f>
        <v>#VALUE!</v>
      </c>
      <c r="AK10" s="171"/>
      <c r="AL10" s="288" t="s">
        <v>234</v>
      </c>
      <c r="AN10" s="7" t="s">
        <v>234</v>
      </c>
      <c r="AP10" s="61" t="e">
        <f t="shared" ref="AP10:AP50" si="7">$P10-$R10-$T10</f>
        <v>#VALUE!</v>
      </c>
      <c r="AQ10" s="30" t="e">
        <f t="shared" ref="AQ10:AQ50" si="8">$F10-$N10-$P10</f>
        <v>#VALUE!</v>
      </c>
      <c r="AS10" s="30">
        <f>F10-VLOOKUP(B10,'2017 2ºS - Região N, NE e CO'!$B$6:$F$50,5,FALSE)</f>
        <v>0</v>
      </c>
    </row>
    <row r="11" spans="1:45" x14ac:dyDescent="0.25">
      <c r="A11" s="1"/>
      <c r="B11" s="22">
        <v>1133</v>
      </c>
      <c r="C11" s="9"/>
      <c r="D11" s="64" t="s">
        <v>110</v>
      </c>
      <c r="E11" s="1"/>
      <c r="F11" s="66">
        <f>'Reaj 2016 - Região N, NE e CO'!P10</f>
        <v>264.97461928934013</v>
      </c>
      <c r="G11" s="67"/>
      <c r="H11" s="66">
        <f>'Reaj 2016 - Região N, NE e CO'!R10</f>
        <v>3.9746192893401018</v>
      </c>
      <c r="I11" s="67"/>
      <c r="J11" s="66">
        <f>'Reaj 2016 - Região N, NE e CO'!T10</f>
        <v>261</v>
      </c>
      <c r="K11" s="68"/>
      <c r="L11" s="275">
        <f t="shared" si="0"/>
        <v>7.6628352490421534E-2</v>
      </c>
      <c r="M11" s="163"/>
      <c r="N11" s="276">
        <f t="shared" si="1"/>
        <v>20.304568527918804</v>
      </c>
      <c r="O11" s="163"/>
      <c r="P11" s="277">
        <f t="shared" si="2"/>
        <v>244.67005076142132</v>
      </c>
      <c r="Q11" s="167"/>
      <c r="R11" s="277">
        <f t="shared" si="3"/>
        <v>3.6700507614213196</v>
      </c>
      <c r="S11" s="163"/>
      <c r="T11" s="317">
        <f t="shared" si="4"/>
        <v>241</v>
      </c>
      <c r="U11" s="317">
        <v>230.096</v>
      </c>
      <c r="V11" s="30"/>
      <c r="X11" s="250" t="s">
        <v>87</v>
      </c>
      <c r="Z11" s="251" t="s">
        <v>147</v>
      </c>
      <c r="AB11" s="298" t="s">
        <v>363</v>
      </c>
      <c r="AD11" s="287">
        <v>1133</v>
      </c>
      <c r="AE11" s="288">
        <v>292</v>
      </c>
      <c r="AF11" s="288">
        <v>4.38</v>
      </c>
      <c r="AG11" s="288">
        <v>230.096</v>
      </c>
      <c r="AH11" s="171">
        <f t="shared" si="5"/>
        <v>-27.025380710659874</v>
      </c>
      <c r="AI11" s="171"/>
      <c r="AJ11" s="171">
        <f t="shared" si="6"/>
        <v>10.903999999999996</v>
      </c>
      <c r="AK11" s="171"/>
      <c r="AL11" s="288">
        <v>7</v>
      </c>
      <c r="AN11" s="7">
        <v>230.096</v>
      </c>
      <c r="AP11" s="61">
        <f t="shared" si="7"/>
        <v>0</v>
      </c>
      <c r="AQ11" s="30">
        <f t="shared" si="8"/>
        <v>0</v>
      </c>
      <c r="AS11" s="30">
        <f>F11-VLOOKUP(B11,'2017 2ºS - Região N, NE e CO'!$B$6:$F$50,5,FALSE)</f>
        <v>0</v>
      </c>
    </row>
    <row r="12" spans="1:45" x14ac:dyDescent="0.25">
      <c r="A12" s="1"/>
      <c r="B12" s="22">
        <f>IF('Reaj 2016 - Região N, NE e CO'!B11="","",'Reaj 2016 - Região N, NE e CO'!B11)</f>
        <v>2007</v>
      </c>
      <c r="C12" s="9"/>
      <c r="D12" s="64" t="s">
        <v>102</v>
      </c>
      <c r="E12" s="1"/>
      <c r="F12" s="66">
        <f>'Reaj 2016 - Região N, NE e CO'!P11</f>
        <v>293.40101522842639</v>
      </c>
      <c r="G12" s="67"/>
      <c r="H12" s="66">
        <f>'Reaj 2016 - Região N, NE e CO'!R11</f>
        <v>4.4010152284263953</v>
      </c>
      <c r="I12" s="67"/>
      <c r="J12" s="66">
        <f>'Reaj 2016 - Região N, NE e CO'!T11</f>
        <v>289</v>
      </c>
      <c r="K12" s="68"/>
      <c r="L12" s="275">
        <f t="shared" si="0"/>
        <v>0.16608996539792384</v>
      </c>
      <c r="M12" s="163"/>
      <c r="N12" s="276">
        <f t="shared" si="1"/>
        <v>48.730964467005066</v>
      </c>
      <c r="O12" s="163"/>
      <c r="P12" s="277">
        <f t="shared" si="2"/>
        <v>244.67005076142132</v>
      </c>
      <c r="Q12" s="167"/>
      <c r="R12" s="277">
        <f t="shared" si="3"/>
        <v>3.6700507614213196</v>
      </c>
      <c r="S12" s="163"/>
      <c r="T12" s="317">
        <f t="shared" si="4"/>
        <v>241</v>
      </c>
      <c r="U12" s="317">
        <v>230.096</v>
      </c>
      <c r="V12" s="30"/>
      <c r="Z12" s="251" t="s">
        <v>139</v>
      </c>
      <c r="AB12" s="298" t="s">
        <v>364</v>
      </c>
      <c r="AD12" s="287">
        <v>2007</v>
      </c>
      <c r="AE12" s="288">
        <v>292</v>
      </c>
      <c r="AF12" s="288">
        <v>4.38</v>
      </c>
      <c r="AG12" s="288">
        <v>230.096</v>
      </c>
      <c r="AH12" s="171">
        <f t="shared" si="5"/>
        <v>1.4010152284263881</v>
      </c>
      <c r="AI12" s="171"/>
      <c r="AJ12" s="171">
        <f t="shared" si="6"/>
        <v>10.903999999999996</v>
      </c>
      <c r="AK12" s="171"/>
      <c r="AL12" s="288">
        <v>31</v>
      </c>
      <c r="AN12" s="297">
        <v>230.096</v>
      </c>
      <c r="AP12" s="61">
        <f t="shared" si="7"/>
        <v>0</v>
      </c>
      <c r="AQ12" s="30">
        <f t="shared" si="8"/>
        <v>0</v>
      </c>
      <c r="AS12" s="30">
        <f>F12-VLOOKUP(B12,'2017 2ºS - Região N, NE e CO'!$B$6:$F$50,5,FALSE)</f>
        <v>0</v>
      </c>
    </row>
    <row r="13" spans="1:45" x14ac:dyDescent="0.25">
      <c r="A13" s="1"/>
      <c r="B13" s="22">
        <f>IF('Reaj 2016 - Região N, NE e CO'!B13="","",'Reaj 2016 - Região N, NE e CO'!B13)</f>
        <v>1116</v>
      </c>
      <c r="C13" s="9"/>
      <c r="D13" s="64" t="s">
        <v>98</v>
      </c>
      <c r="E13" s="1"/>
      <c r="F13" s="66">
        <f>'Reaj 2016 - Região N, NE e CO'!P13</f>
        <v>309.64467005076142</v>
      </c>
      <c r="G13" s="67"/>
      <c r="H13" s="66">
        <f>'Reaj 2016 - Região N, NE e CO'!R13</f>
        <v>4.6446700507614214</v>
      </c>
      <c r="I13" s="67"/>
      <c r="J13" s="66">
        <f>'Reaj 2016 - Região N, NE e CO'!T13</f>
        <v>305</v>
      </c>
      <c r="K13" s="68"/>
      <c r="L13" s="275">
        <f t="shared" si="0"/>
        <v>0.20983606557377049</v>
      </c>
      <c r="M13" s="163"/>
      <c r="N13" s="276">
        <f t="shared" si="1"/>
        <v>64.974619289340097</v>
      </c>
      <c r="O13" s="163"/>
      <c r="P13" s="277">
        <f t="shared" si="2"/>
        <v>244.67005076142132</v>
      </c>
      <c r="Q13" s="167"/>
      <c r="R13" s="277">
        <f t="shared" si="3"/>
        <v>3.6700507614213196</v>
      </c>
      <c r="S13" s="163"/>
      <c r="T13" s="317">
        <f t="shared" si="4"/>
        <v>241</v>
      </c>
      <c r="U13" s="317">
        <v>230.096</v>
      </c>
      <c r="V13" s="30"/>
      <c r="Z13" s="251" t="s">
        <v>150</v>
      </c>
      <c r="AB13" s="299" t="s">
        <v>365</v>
      </c>
      <c r="AD13" s="287">
        <v>1116</v>
      </c>
      <c r="AE13" s="288">
        <v>292</v>
      </c>
      <c r="AF13" s="288">
        <v>4.38</v>
      </c>
      <c r="AG13" s="288">
        <v>230.096</v>
      </c>
      <c r="AH13" s="171">
        <f t="shared" si="5"/>
        <v>17.64467005076142</v>
      </c>
      <c r="AI13" s="171"/>
      <c r="AJ13" s="171">
        <f t="shared" si="6"/>
        <v>10.903999999999996</v>
      </c>
      <c r="AK13" s="171"/>
      <c r="AL13" s="288">
        <v>8</v>
      </c>
      <c r="AN13" s="7">
        <v>230.096</v>
      </c>
      <c r="AP13" s="61">
        <f t="shared" si="7"/>
        <v>0</v>
      </c>
      <c r="AQ13" s="30">
        <f t="shared" si="8"/>
        <v>0</v>
      </c>
      <c r="AS13" s="30">
        <f>F13-VLOOKUP(B13,'2017 2ºS - Região N, NE e CO'!$B$6:$F$50,5,FALSE)</f>
        <v>0</v>
      </c>
    </row>
    <row r="14" spans="1:45" x14ac:dyDescent="0.25">
      <c r="A14" s="1"/>
      <c r="B14" s="22">
        <f>IF('Reaj 2016 - Região N, NE e CO'!B14="","",'Reaj 2016 - Região N, NE e CO'!B14)</f>
        <v>1107</v>
      </c>
      <c r="C14" s="9"/>
      <c r="D14" s="64" t="s">
        <v>12</v>
      </c>
      <c r="E14" s="1"/>
      <c r="F14" s="66">
        <f>'Reaj 2016 - Região N, NE e CO'!P14</f>
        <v>310.65989847715736</v>
      </c>
      <c r="G14" s="67"/>
      <c r="H14" s="66">
        <f>'Reaj 2016 - Região N, NE e CO'!R14</f>
        <v>4.6598984771573599</v>
      </c>
      <c r="I14" s="67"/>
      <c r="J14" s="66">
        <f>'Reaj 2016 - Região N, NE e CO'!T14</f>
        <v>306</v>
      </c>
      <c r="K14" s="68"/>
      <c r="L14" s="275">
        <f t="shared" si="0"/>
        <v>0.21241830065359474</v>
      </c>
      <c r="M14" s="163"/>
      <c r="N14" s="276">
        <f t="shared" si="1"/>
        <v>65.989847715736033</v>
      </c>
      <c r="O14" s="163"/>
      <c r="P14" s="277">
        <f t="shared" si="2"/>
        <v>244.67005076142132</v>
      </c>
      <c r="Q14" s="167"/>
      <c r="R14" s="277">
        <f t="shared" si="3"/>
        <v>3.6700507614213196</v>
      </c>
      <c r="S14" s="163"/>
      <c r="T14" s="317">
        <f t="shared" si="4"/>
        <v>241</v>
      </c>
      <c r="U14" s="317">
        <v>230.096</v>
      </c>
      <c r="V14" s="30"/>
      <c r="Z14" s="251" t="s">
        <v>151</v>
      </c>
      <c r="AB14" s="299" t="s">
        <v>366</v>
      </c>
      <c r="AD14" s="287">
        <v>1107</v>
      </c>
      <c r="AE14" s="288">
        <v>292</v>
      </c>
      <c r="AF14" s="288">
        <v>4.38</v>
      </c>
      <c r="AG14" s="288">
        <v>230.096</v>
      </c>
      <c r="AH14" s="171">
        <f t="shared" si="5"/>
        <v>18.659898477157356</v>
      </c>
      <c r="AI14" s="171"/>
      <c r="AJ14" s="171">
        <f t="shared" si="6"/>
        <v>10.903999999999996</v>
      </c>
      <c r="AK14" s="171"/>
      <c r="AL14" s="288">
        <v>9</v>
      </c>
      <c r="AN14" s="7">
        <v>230.096</v>
      </c>
      <c r="AP14" s="61">
        <f t="shared" si="7"/>
        <v>0</v>
      </c>
      <c r="AQ14" s="30">
        <f t="shared" si="8"/>
        <v>0</v>
      </c>
      <c r="AS14" s="30">
        <f>F14-VLOOKUP(B14,'2017 2ºS - Região N, NE e CO'!$B$6:$F$50,5,FALSE)</f>
        <v>0</v>
      </c>
    </row>
    <row r="15" spans="1:45" x14ac:dyDescent="0.25">
      <c r="A15" s="1"/>
      <c r="B15" s="187">
        <v>1134</v>
      </c>
      <c r="C15" s="335"/>
      <c r="D15" s="282" t="s">
        <v>498</v>
      </c>
      <c r="E15" s="336"/>
      <c r="F15" s="283">
        <f>F14</f>
        <v>310.65989847715736</v>
      </c>
      <c r="G15" s="337"/>
      <c r="H15" s="283"/>
      <c r="I15" s="337"/>
      <c r="J15" s="283"/>
      <c r="K15" s="338"/>
      <c r="L15" s="339">
        <f>L14</f>
        <v>0.21241830065359474</v>
      </c>
      <c r="M15" s="340"/>
      <c r="N15" s="341">
        <f>N14</f>
        <v>65.989847715736033</v>
      </c>
      <c r="O15" s="340"/>
      <c r="P15" s="342">
        <f>P14</f>
        <v>244.67005076142132</v>
      </c>
      <c r="Q15" s="343"/>
      <c r="R15" s="342">
        <f>R14</f>
        <v>3.6700507614213196</v>
      </c>
      <c r="S15" s="340"/>
      <c r="T15" s="293">
        <f>T14</f>
        <v>241</v>
      </c>
      <c r="U15" s="317"/>
      <c r="V15" s="30"/>
      <c r="Z15" s="251"/>
      <c r="AB15" s="299" t="s">
        <v>393</v>
      </c>
      <c r="AD15" s="287"/>
      <c r="AE15" s="288"/>
      <c r="AF15" s="288"/>
      <c r="AG15" s="288"/>
      <c r="AH15" s="171"/>
      <c r="AI15" s="171"/>
      <c r="AJ15" s="171"/>
      <c r="AK15" s="171"/>
      <c r="AL15" s="288"/>
      <c r="AP15" s="61"/>
      <c r="AQ15" s="30"/>
      <c r="AS15" s="30"/>
    </row>
    <row r="16" spans="1:45" x14ac:dyDescent="0.25">
      <c r="A16" s="1"/>
      <c r="B16" s="22">
        <f>IF('Reaj 2016 - Região N, NE e CO'!B15="","",'Reaj 2016 - Região N, NE e CO'!B15)</f>
        <v>2008</v>
      </c>
      <c r="C16" s="9"/>
      <c r="D16" s="64" t="s">
        <v>77</v>
      </c>
      <c r="E16" s="1"/>
      <c r="F16" s="66">
        <f>'Reaj 2016 - Região N, NE e CO'!P15</f>
        <v>293.40101522842639</v>
      </c>
      <c r="G16" s="67"/>
      <c r="H16" s="66">
        <f>'Reaj 2016 - Região N, NE e CO'!R15</f>
        <v>4.4010152284263953</v>
      </c>
      <c r="I16" s="67"/>
      <c r="J16" s="66">
        <f>'Reaj 2016 - Região N, NE e CO'!T15</f>
        <v>289</v>
      </c>
      <c r="K16" s="68"/>
      <c r="L16" s="275">
        <f t="shared" si="0"/>
        <v>0.16608996539792384</v>
      </c>
      <c r="M16" s="163"/>
      <c r="N16" s="276">
        <f t="shared" si="1"/>
        <v>48.730964467005066</v>
      </c>
      <c r="O16" s="163"/>
      <c r="P16" s="277">
        <f t="shared" si="2"/>
        <v>244.67005076142132</v>
      </c>
      <c r="Q16" s="167"/>
      <c r="R16" s="277">
        <f t="shared" si="3"/>
        <v>3.6700507614213196</v>
      </c>
      <c r="S16" s="163"/>
      <c r="T16" s="317">
        <f t="shared" si="4"/>
        <v>241</v>
      </c>
      <c r="U16" s="317">
        <v>230.096</v>
      </c>
      <c r="V16" s="30"/>
      <c r="Z16" s="251" t="s">
        <v>152</v>
      </c>
      <c r="AB16" s="299" t="s">
        <v>367</v>
      </c>
      <c r="AD16" s="287">
        <v>2008</v>
      </c>
      <c r="AE16" s="288">
        <v>292</v>
      </c>
      <c r="AF16" s="288">
        <v>4.38</v>
      </c>
      <c r="AG16" s="288">
        <v>230.096</v>
      </c>
      <c r="AH16" s="171">
        <f t="shared" si="5"/>
        <v>1.4010152284263881</v>
      </c>
      <c r="AI16" s="171"/>
      <c r="AJ16" s="171">
        <f t="shared" si="6"/>
        <v>10.903999999999996</v>
      </c>
      <c r="AK16" s="171"/>
      <c r="AL16" s="288">
        <v>32</v>
      </c>
      <c r="AN16" s="7">
        <v>230.096</v>
      </c>
      <c r="AP16" s="61">
        <f t="shared" si="7"/>
        <v>0</v>
      </c>
      <c r="AQ16" s="30">
        <f t="shared" si="8"/>
        <v>0</v>
      </c>
      <c r="AS16" s="30">
        <f>F16-VLOOKUP(B16,'2017 2ºS - Região N, NE e CO'!$B$6:$F$50,5,FALSE)</f>
        <v>0</v>
      </c>
    </row>
    <row r="17" spans="1:45" x14ac:dyDescent="0.25">
      <c r="A17" s="1"/>
      <c r="B17" s="22">
        <f>IF('Reaj 2016 - Região N, NE e CO'!B17="","",'Reaj 2016 - Região N, NE e CO'!B17)</f>
        <v>1112</v>
      </c>
      <c r="C17" s="9"/>
      <c r="D17" s="64" t="s">
        <v>14</v>
      </c>
      <c r="E17" s="1"/>
      <c r="F17" s="66">
        <f>'Reaj 2016 - Região N, NE e CO'!P17</f>
        <v>297.46192893401013</v>
      </c>
      <c r="G17" s="67"/>
      <c r="H17" s="66">
        <f>'Reaj 2016 - Região N, NE e CO'!R17</f>
        <v>4.4619289340101522</v>
      </c>
      <c r="I17" s="67"/>
      <c r="J17" s="66">
        <f>'Reaj 2016 - Região N, NE e CO'!T17</f>
        <v>293</v>
      </c>
      <c r="K17" s="68"/>
      <c r="L17" s="275">
        <f t="shared" si="0"/>
        <v>0.17747440273037537</v>
      </c>
      <c r="M17" s="163"/>
      <c r="N17" s="276">
        <f t="shared" si="1"/>
        <v>52.79187817258881</v>
      </c>
      <c r="O17" s="163"/>
      <c r="P17" s="277">
        <f t="shared" si="2"/>
        <v>244.67005076142132</v>
      </c>
      <c r="Q17" s="167"/>
      <c r="R17" s="277">
        <f t="shared" si="3"/>
        <v>3.6700507614213196</v>
      </c>
      <c r="S17" s="163"/>
      <c r="T17" s="317">
        <f t="shared" si="4"/>
        <v>241</v>
      </c>
      <c r="U17" s="317">
        <v>230.096</v>
      </c>
      <c r="V17" s="30"/>
      <c r="Z17" s="251" t="s">
        <v>155</v>
      </c>
      <c r="AB17" s="299" t="s">
        <v>368</v>
      </c>
      <c r="AD17" s="287">
        <v>1112</v>
      </c>
      <c r="AE17" s="288">
        <v>292</v>
      </c>
      <c r="AF17" s="288">
        <v>4.38</v>
      </c>
      <c r="AG17" s="288">
        <v>230.096</v>
      </c>
      <c r="AH17" s="171">
        <f t="shared" si="5"/>
        <v>5.4619289340101318</v>
      </c>
      <c r="AI17" s="171"/>
      <c r="AJ17" s="171">
        <f t="shared" si="6"/>
        <v>10.903999999999996</v>
      </c>
      <c r="AK17" s="171"/>
      <c r="AL17" s="288">
        <v>10</v>
      </c>
      <c r="AN17" s="7">
        <v>230.096</v>
      </c>
      <c r="AP17" s="61">
        <f t="shared" si="7"/>
        <v>0</v>
      </c>
      <c r="AQ17" s="30">
        <f t="shared" si="8"/>
        <v>0</v>
      </c>
      <c r="AS17" s="30">
        <f>F17-VLOOKUP(B17,'2017 2ºS - Região N, NE e CO'!$B$6:$F$50,5,FALSE)</f>
        <v>0</v>
      </c>
    </row>
    <row r="18" spans="1:45" x14ac:dyDescent="0.25">
      <c r="A18" s="1"/>
      <c r="B18" s="22">
        <f>IF('Reaj 2016 - Região N, NE e CO'!B19="","",'Reaj 2016 - Região N, NE e CO'!B19)</f>
        <v>1117</v>
      </c>
      <c r="C18" s="9"/>
      <c r="D18" s="64" t="s">
        <v>91</v>
      </c>
      <c r="E18" s="1"/>
      <c r="F18" s="66">
        <f>'Reaj 2016 - Região N, NE e CO'!P19</f>
        <v>264.97461928934013</v>
      </c>
      <c r="G18" s="67"/>
      <c r="H18" s="66">
        <f>'Reaj 2016 - Região N, NE e CO'!R19</f>
        <v>3.9746192893401018</v>
      </c>
      <c r="I18" s="67"/>
      <c r="J18" s="66">
        <f>'Reaj 2016 - Região N, NE e CO'!T19</f>
        <v>261</v>
      </c>
      <c r="K18" s="68"/>
      <c r="L18" s="275">
        <f t="shared" si="0"/>
        <v>7.6628352490421534E-2</v>
      </c>
      <c r="M18" s="163"/>
      <c r="N18" s="276">
        <f t="shared" si="1"/>
        <v>20.304568527918804</v>
      </c>
      <c r="O18" s="163"/>
      <c r="P18" s="277">
        <f t="shared" si="2"/>
        <v>244.67005076142132</v>
      </c>
      <c r="Q18" s="167"/>
      <c r="R18" s="277">
        <f t="shared" si="3"/>
        <v>3.6700507614213196</v>
      </c>
      <c r="S18" s="163"/>
      <c r="T18" s="317">
        <f t="shared" si="4"/>
        <v>241</v>
      </c>
      <c r="U18" s="317">
        <v>230.096</v>
      </c>
      <c r="V18" s="30"/>
      <c r="Z18" s="251" t="s">
        <v>156</v>
      </c>
      <c r="AB18" s="299" t="s">
        <v>369</v>
      </c>
      <c r="AD18" s="287">
        <v>1117</v>
      </c>
      <c r="AE18" s="288">
        <v>292</v>
      </c>
      <c r="AF18" s="288">
        <v>4.38</v>
      </c>
      <c r="AG18" s="288">
        <v>230.096</v>
      </c>
      <c r="AH18" s="171">
        <f t="shared" si="5"/>
        <v>-27.025380710659874</v>
      </c>
      <c r="AI18" s="171"/>
      <c r="AJ18" s="171">
        <f t="shared" si="6"/>
        <v>10.903999999999996</v>
      </c>
      <c r="AK18" s="171"/>
      <c r="AL18" s="288">
        <v>11</v>
      </c>
      <c r="AN18" s="7">
        <v>230.096</v>
      </c>
      <c r="AP18" s="61">
        <f t="shared" si="7"/>
        <v>0</v>
      </c>
      <c r="AQ18" s="30">
        <f t="shared" si="8"/>
        <v>0</v>
      </c>
      <c r="AS18" s="30">
        <f>F18-VLOOKUP(B18,'2017 2ºS - Região N, NE e CO'!$B$6:$F$50,5,FALSE)</f>
        <v>0</v>
      </c>
    </row>
    <row r="19" spans="1:45" x14ac:dyDescent="0.25">
      <c r="A19" s="1"/>
      <c r="B19" s="22">
        <v>1139</v>
      </c>
      <c r="C19" s="9"/>
      <c r="D19" s="64" t="s">
        <v>114</v>
      </c>
      <c r="E19" s="1"/>
      <c r="F19" s="66">
        <f>'Reaj 2016 - Região N, NE e CO'!P20</f>
        <v>264.97461928934013</v>
      </c>
      <c r="G19" s="67"/>
      <c r="H19" s="66">
        <f>'Reaj 2016 - Região N, NE e CO'!R20</f>
        <v>3.9746192893401018</v>
      </c>
      <c r="I19" s="67"/>
      <c r="J19" s="66">
        <f>'Reaj 2016 - Região N, NE e CO'!T20</f>
        <v>261</v>
      </c>
      <c r="K19" s="68"/>
      <c r="L19" s="275">
        <f t="shared" si="0"/>
        <v>7.6628352490421534E-2</v>
      </c>
      <c r="M19" s="163"/>
      <c r="N19" s="276">
        <f t="shared" si="1"/>
        <v>20.304568527918804</v>
      </c>
      <c r="O19" s="163"/>
      <c r="P19" s="277">
        <f t="shared" si="2"/>
        <v>244.67005076142132</v>
      </c>
      <c r="Q19" s="167"/>
      <c r="R19" s="277">
        <f t="shared" si="3"/>
        <v>3.6700507614213196</v>
      </c>
      <c r="S19" s="163"/>
      <c r="T19" s="317">
        <f t="shared" si="4"/>
        <v>241</v>
      </c>
      <c r="U19" s="317">
        <v>230.096</v>
      </c>
      <c r="V19" s="30"/>
      <c r="Z19" s="251" t="s">
        <v>157</v>
      </c>
      <c r="AB19" s="299" t="s">
        <v>370</v>
      </c>
      <c r="AD19" s="287">
        <v>1139</v>
      </c>
      <c r="AE19" s="288">
        <v>292</v>
      </c>
      <c r="AF19" s="288">
        <v>4.38</v>
      </c>
      <c r="AG19" s="288">
        <v>230.096</v>
      </c>
      <c r="AH19" s="171">
        <f t="shared" si="5"/>
        <v>-27.025380710659874</v>
      </c>
      <c r="AI19" s="171"/>
      <c r="AJ19" s="171">
        <f t="shared" si="6"/>
        <v>10.903999999999996</v>
      </c>
      <c r="AK19" s="171"/>
      <c r="AL19" s="288">
        <v>16</v>
      </c>
      <c r="AN19" s="7">
        <v>230.096</v>
      </c>
      <c r="AP19" s="61">
        <f t="shared" si="7"/>
        <v>0</v>
      </c>
      <c r="AQ19" s="30">
        <f t="shared" si="8"/>
        <v>0</v>
      </c>
      <c r="AS19" s="30">
        <f>F19-VLOOKUP(B19,'2017 2ºS - Região N, NE e CO'!$B$6:$F$50,5,FALSE)</f>
        <v>0</v>
      </c>
    </row>
    <row r="20" spans="1:45" x14ac:dyDescent="0.25">
      <c r="A20" s="1"/>
      <c r="B20" s="22">
        <f>IF('Reaj 2016 - Região N, NE e CO'!B22="","",'Reaj 2016 - Região N, NE e CO'!B22)</f>
        <v>1120</v>
      </c>
      <c r="C20" s="9"/>
      <c r="D20" s="64" t="s">
        <v>92</v>
      </c>
      <c r="E20" s="1"/>
      <c r="F20" s="66">
        <f>'Reaj 2016 - Região N, NE e CO'!P22</f>
        <v>264.97461928934013</v>
      </c>
      <c r="G20" s="67"/>
      <c r="H20" s="66">
        <f>'Reaj 2016 - Região N, NE e CO'!R22</f>
        <v>3.9746192893401018</v>
      </c>
      <c r="I20" s="67"/>
      <c r="J20" s="66">
        <f>'Reaj 2016 - Região N, NE e CO'!T22</f>
        <v>261</v>
      </c>
      <c r="K20" s="68"/>
      <c r="L20" s="275">
        <f t="shared" si="0"/>
        <v>7.6628352490421534E-2</v>
      </c>
      <c r="M20" s="163"/>
      <c r="N20" s="276">
        <f t="shared" si="1"/>
        <v>20.304568527918804</v>
      </c>
      <c r="O20" s="163"/>
      <c r="P20" s="277">
        <f t="shared" si="2"/>
        <v>244.67005076142132</v>
      </c>
      <c r="Q20" s="167"/>
      <c r="R20" s="277">
        <f t="shared" si="3"/>
        <v>3.6700507614213196</v>
      </c>
      <c r="S20" s="163"/>
      <c r="T20" s="317">
        <f t="shared" si="4"/>
        <v>241</v>
      </c>
      <c r="U20" s="317">
        <v>230.096</v>
      </c>
      <c r="V20" s="30"/>
      <c r="Z20" s="251" t="s">
        <v>158</v>
      </c>
      <c r="AB20" s="299" t="s">
        <v>371</v>
      </c>
      <c r="AD20" s="287">
        <v>1120</v>
      </c>
      <c r="AE20" s="288">
        <v>292</v>
      </c>
      <c r="AF20" s="288">
        <v>4.38</v>
      </c>
      <c r="AG20" s="288">
        <v>230.096</v>
      </c>
      <c r="AH20" s="171">
        <f t="shared" si="5"/>
        <v>-27.025380710659874</v>
      </c>
      <c r="AI20" s="171"/>
      <c r="AJ20" s="171">
        <f t="shared" si="6"/>
        <v>10.903999999999996</v>
      </c>
      <c r="AK20" s="171"/>
      <c r="AL20" s="288">
        <v>17</v>
      </c>
      <c r="AN20" s="7">
        <v>230.096</v>
      </c>
      <c r="AP20" s="61">
        <f t="shared" si="7"/>
        <v>0</v>
      </c>
      <c r="AQ20" s="30">
        <f t="shared" si="8"/>
        <v>0</v>
      </c>
      <c r="AS20" s="30">
        <f>F20-VLOOKUP(B20,'2017 2ºS - Região N, NE e CO'!$B$6:$F$50,5,FALSE)</f>
        <v>0</v>
      </c>
    </row>
    <row r="21" spans="1:45" x14ac:dyDescent="0.25">
      <c r="A21" s="1"/>
      <c r="B21" s="22">
        <v>1113</v>
      </c>
      <c r="C21" s="9"/>
      <c r="D21" s="64" t="s">
        <v>97</v>
      </c>
      <c r="E21" s="1"/>
      <c r="F21" s="66">
        <f>'Reaj 2016 - Região N, NE e CO'!P23</f>
        <v>264.97461928934013</v>
      </c>
      <c r="G21" s="67"/>
      <c r="H21" s="66">
        <f>'Reaj 2016 - Região N, NE e CO'!R23</f>
        <v>3.9746192893401018</v>
      </c>
      <c r="I21" s="67"/>
      <c r="J21" s="66">
        <f>'Reaj 2016 - Região N, NE e CO'!T23</f>
        <v>261</v>
      </c>
      <c r="K21" s="68"/>
      <c r="L21" s="275">
        <f t="shared" si="0"/>
        <v>7.6628352490421534E-2</v>
      </c>
      <c r="M21" s="163"/>
      <c r="N21" s="276">
        <f t="shared" si="1"/>
        <v>20.304568527918804</v>
      </c>
      <c r="O21" s="163"/>
      <c r="P21" s="277">
        <f t="shared" si="2"/>
        <v>244.67005076142132</v>
      </c>
      <c r="Q21" s="167"/>
      <c r="R21" s="277">
        <f t="shared" si="3"/>
        <v>3.6700507614213196</v>
      </c>
      <c r="S21" s="163"/>
      <c r="T21" s="317">
        <f t="shared" si="4"/>
        <v>241</v>
      </c>
      <c r="U21" s="317">
        <v>230.096</v>
      </c>
      <c r="V21" s="30"/>
      <c r="Z21" s="251" t="s">
        <v>159</v>
      </c>
      <c r="AB21" s="299" t="s">
        <v>372</v>
      </c>
      <c r="AD21" s="287">
        <v>1113</v>
      </c>
      <c r="AE21" s="288">
        <v>292</v>
      </c>
      <c r="AF21" s="288">
        <v>4.38</v>
      </c>
      <c r="AG21" s="288">
        <v>230.096</v>
      </c>
      <c r="AH21" s="171">
        <f t="shared" si="5"/>
        <v>-27.025380710659874</v>
      </c>
      <c r="AI21" s="171"/>
      <c r="AJ21" s="171">
        <f t="shared" si="6"/>
        <v>10.903999999999996</v>
      </c>
      <c r="AK21" s="171"/>
      <c r="AL21" s="288">
        <v>12</v>
      </c>
      <c r="AN21" s="7">
        <v>230.096</v>
      </c>
      <c r="AP21" s="61">
        <f t="shared" si="7"/>
        <v>0</v>
      </c>
      <c r="AQ21" s="30">
        <f t="shared" si="8"/>
        <v>0</v>
      </c>
      <c r="AS21" s="30">
        <f>F21-VLOOKUP(B21,'2017 2ºS - Região N, NE e CO'!$B$6:$F$50,5,FALSE)</f>
        <v>0</v>
      </c>
    </row>
    <row r="22" spans="1:45" ht="15.75" hidden="1" customHeight="1" x14ac:dyDescent="0.25">
      <c r="A22" s="1"/>
      <c r="B22" s="22">
        <f>IF('Reaj 2016 - Região N, NE e CO'!B24="","",'Reaj 2016 - Região N, NE e CO'!B24)</f>
        <v>1105</v>
      </c>
      <c r="C22" s="9"/>
      <c r="D22" s="64" t="s">
        <v>15</v>
      </c>
      <c r="E22" s="1"/>
      <c r="F22" s="66">
        <f>'Reaj 2016 - Região N, NE e CO'!P24</f>
        <v>297.46192893401013</v>
      </c>
      <c r="G22" s="67"/>
      <c r="H22" s="66">
        <f>'Reaj 2016 - Região N, NE e CO'!R24</f>
        <v>4.4619289340101522</v>
      </c>
      <c r="I22" s="67"/>
      <c r="J22" s="66">
        <f>'Reaj 2016 - Região N, NE e CO'!T24</f>
        <v>293</v>
      </c>
      <c r="K22" s="68"/>
      <c r="L22" s="275" t="e">
        <f t="shared" si="0"/>
        <v>#VALUE!</v>
      </c>
      <c r="M22" s="163"/>
      <c r="N22" s="276" t="e">
        <f t="shared" si="1"/>
        <v>#VALUE!</v>
      </c>
      <c r="O22" s="163"/>
      <c r="P22" s="277" t="e">
        <f t="shared" si="2"/>
        <v>#VALUE!</v>
      </c>
      <c r="Q22" s="167"/>
      <c r="R22" s="277" t="e">
        <f t="shared" si="3"/>
        <v>#VALUE!</v>
      </c>
      <c r="S22" s="163"/>
      <c r="T22" s="317" t="e">
        <f t="shared" si="4"/>
        <v>#VALUE!</v>
      </c>
      <c r="U22" s="317" t="s">
        <v>234</v>
      </c>
      <c r="V22" s="30"/>
      <c r="Z22" s="251" t="s">
        <v>137</v>
      </c>
      <c r="AB22" s="299"/>
      <c r="AD22" s="287">
        <v>0</v>
      </c>
      <c r="AE22" s="288">
        <v>0</v>
      </c>
      <c r="AF22" s="288">
        <v>0</v>
      </c>
      <c r="AG22" s="288">
        <v>0</v>
      </c>
      <c r="AH22" s="171">
        <f t="shared" si="5"/>
        <v>297.46192893401013</v>
      </c>
      <c r="AI22" s="171"/>
      <c r="AJ22" s="171" t="e">
        <f t="shared" si="6"/>
        <v>#VALUE!</v>
      </c>
      <c r="AK22" s="171"/>
      <c r="AL22" s="288" t="s">
        <v>234</v>
      </c>
      <c r="AN22" s="7" t="s">
        <v>234</v>
      </c>
      <c r="AP22" s="61" t="e">
        <f t="shared" si="7"/>
        <v>#VALUE!</v>
      </c>
      <c r="AQ22" s="30" t="e">
        <f t="shared" si="8"/>
        <v>#VALUE!</v>
      </c>
      <c r="AS22" s="30">
        <f>F22-VLOOKUP(B22,'2017 2ºS - Região N, NE e CO'!$B$6:$F$50,5,FALSE)</f>
        <v>0</v>
      </c>
    </row>
    <row r="23" spans="1:45" x14ac:dyDescent="0.25">
      <c r="A23" s="1"/>
      <c r="B23" s="99">
        <v>1141</v>
      </c>
      <c r="C23" s="100"/>
      <c r="D23" s="64" t="s">
        <v>286</v>
      </c>
      <c r="E23" s="1"/>
      <c r="F23" s="66">
        <f>F22</f>
        <v>297.46192893401013</v>
      </c>
      <c r="G23" s="67"/>
      <c r="H23" s="66"/>
      <c r="I23" s="67"/>
      <c r="J23" s="66"/>
      <c r="K23" s="68"/>
      <c r="L23" s="275">
        <f t="shared" si="0"/>
        <v>0.17747440273037537</v>
      </c>
      <c r="M23" s="163"/>
      <c r="N23" s="276">
        <f t="shared" si="1"/>
        <v>52.79187817258881</v>
      </c>
      <c r="O23" s="163"/>
      <c r="P23" s="277">
        <f t="shared" si="2"/>
        <v>244.67005076142132</v>
      </c>
      <c r="Q23" s="167"/>
      <c r="R23" s="277">
        <f t="shared" si="3"/>
        <v>3.6700507614213196</v>
      </c>
      <c r="S23" s="163"/>
      <c r="T23" s="317">
        <f t="shared" si="4"/>
        <v>241</v>
      </c>
      <c r="U23" s="66">
        <v>230.096</v>
      </c>
      <c r="V23" s="30"/>
      <c r="Z23" s="251"/>
      <c r="AB23" s="299" t="s">
        <v>373</v>
      </c>
      <c r="AD23" s="287">
        <v>1141</v>
      </c>
      <c r="AE23" s="288">
        <v>292</v>
      </c>
      <c r="AF23" s="288">
        <v>4.38</v>
      </c>
      <c r="AG23" s="288">
        <v>230.096</v>
      </c>
      <c r="AH23" s="171">
        <f t="shared" si="5"/>
        <v>5.4619289340101318</v>
      </c>
      <c r="AI23" s="171"/>
      <c r="AJ23" s="171">
        <f t="shared" si="6"/>
        <v>10.903999999999996</v>
      </c>
      <c r="AK23" s="171"/>
      <c r="AL23" s="288">
        <v>13</v>
      </c>
      <c r="AN23" s="7">
        <v>230.096</v>
      </c>
      <c r="AP23" s="61">
        <f t="shared" si="7"/>
        <v>0</v>
      </c>
      <c r="AQ23" s="30">
        <f t="shared" si="8"/>
        <v>0</v>
      </c>
      <c r="AS23" s="30">
        <f>F23-VLOOKUP(B23,'2017 2ºS - Região N, NE e CO'!$B$6:$F$50,5,FALSE)</f>
        <v>0</v>
      </c>
    </row>
    <row r="24" spans="1:45" x14ac:dyDescent="0.25">
      <c r="A24" s="1"/>
      <c r="B24" s="22">
        <f>IF('Reaj 2016 - Região N, NE e CO'!B26="","",'Reaj 2016 - Região N, NE e CO'!B26)</f>
        <v>1128</v>
      </c>
      <c r="C24" s="9"/>
      <c r="D24" s="64" t="s">
        <v>93</v>
      </c>
      <c r="E24" s="1"/>
      <c r="F24" s="66">
        <f>'Reaj 2016 - Região N, NE e CO'!P26</f>
        <v>264.97461928934013</v>
      </c>
      <c r="G24" s="67"/>
      <c r="H24" s="66">
        <f>'Reaj 2016 - Região N, NE e CO'!R26</f>
        <v>3.9746192893401018</v>
      </c>
      <c r="I24" s="67"/>
      <c r="J24" s="66">
        <f>'Reaj 2016 - Região N, NE e CO'!T26</f>
        <v>261</v>
      </c>
      <c r="K24" s="68"/>
      <c r="L24" s="275">
        <f t="shared" si="0"/>
        <v>7.6628352490421534E-2</v>
      </c>
      <c r="M24" s="163"/>
      <c r="N24" s="276">
        <f t="shared" si="1"/>
        <v>20.304568527918804</v>
      </c>
      <c r="O24" s="163"/>
      <c r="P24" s="277">
        <f t="shared" si="2"/>
        <v>244.67005076142132</v>
      </c>
      <c r="Q24" s="167"/>
      <c r="R24" s="277">
        <f t="shared" si="3"/>
        <v>3.6700507614213196</v>
      </c>
      <c r="S24" s="163"/>
      <c r="T24" s="317">
        <f t="shared" si="4"/>
        <v>241</v>
      </c>
      <c r="U24" s="317">
        <v>230.096</v>
      </c>
      <c r="V24" s="30"/>
      <c r="Z24" s="251" t="s">
        <v>160</v>
      </c>
      <c r="AB24" s="299" t="s">
        <v>394</v>
      </c>
      <c r="AD24" s="287">
        <v>1128</v>
      </c>
      <c r="AE24" s="288">
        <v>292</v>
      </c>
      <c r="AF24" s="288">
        <v>4.38</v>
      </c>
      <c r="AG24" s="288">
        <v>230.096</v>
      </c>
      <c r="AH24" s="171">
        <f t="shared" si="5"/>
        <v>-27.025380710659874</v>
      </c>
      <c r="AI24" s="171"/>
      <c r="AJ24" s="171">
        <f t="shared" si="6"/>
        <v>10.903999999999996</v>
      </c>
      <c r="AK24" s="171"/>
      <c r="AL24" s="288">
        <v>14</v>
      </c>
      <c r="AN24" s="7">
        <v>230.096</v>
      </c>
      <c r="AP24" s="61">
        <f t="shared" si="7"/>
        <v>0</v>
      </c>
      <c r="AQ24" s="30">
        <f t="shared" si="8"/>
        <v>0</v>
      </c>
      <c r="AS24" s="30">
        <f>F24-VLOOKUP(B24,'2017 2ºS - Região N, NE e CO'!$B$6:$F$50,5,FALSE)</f>
        <v>0</v>
      </c>
    </row>
    <row r="25" spans="1:45" ht="15.75" hidden="1" customHeight="1" x14ac:dyDescent="0.25">
      <c r="A25" s="1"/>
      <c r="B25" s="22">
        <f>IF('Reaj 2016 - Região N, NE e CO'!B27="","",'Reaj 2016 - Região N, NE e CO'!B27)</f>
        <v>1125</v>
      </c>
      <c r="C25" s="9"/>
      <c r="D25" s="64" t="s">
        <v>17</v>
      </c>
      <c r="E25" s="1"/>
      <c r="F25" s="66">
        <f>'Reaj 2016 - Região N, NE e CO'!P27</f>
        <v>297.46192893401013</v>
      </c>
      <c r="G25" s="67"/>
      <c r="H25" s="66">
        <f>'Reaj 2016 - Região N, NE e CO'!R27</f>
        <v>4.4619289340101522</v>
      </c>
      <c r="I25" s="67"/>
      <c r="J25" s="66">
        <f>'Reaj 2016 - Região N, NE e CO'!T27</f>
        <v>293</v>
      </c>
      <c r="K25" s="68"/>
      <c r="L25" s="275" t="e">
        <f t="shared" si="0"/>
        <v>#VALUE!</v>
      </c>
      <c r="M25" s="163"/>
      <c r="N25" s="276" t="e">
        <f t="shared" si="1"/>
        <v>#VALUE!</v>
      </c>
      <c r="O25" s="163"/>
      <c r="P25" s="277" t="e">
        <f t="shared" si="2"/>
        <v>#VALUE!</v>
      </c>
      <c r="Q25" s="167"/>
      <c r="R25" s="277" t="e">
        <f t="shared" si="3"/>
        <v>#VALUE!</v>
      </c>
      <c r="S25" s="163"/>
      <c r="T25" s="317" t="e">
        <f t="shared" si="4"/>
        <v>#VALUE!</v>
      </c>
      <c r="U25" s="317" t="s">
        <v>234</v>
      </c>
      <c r="V25" s="30"/>
      <c r="Z25" s="251" t="s">
        <v>135</v>
      </c>
      <c r="AB25" s="299"/>
      <c r="AD25" s="287">
        <v>0</v>
      </c>
      <c r="AE25" s="288">
        <v>0</v>
      </c>
      <c r="AF25" s="288">
        <v>0</v>
      </c>
      <c r="AG25" s="288">
        <v>0</v>
      </c>
      <c r="AH25" s="171">
        <f t="shared" si="5"/>
        <v>297.46192893401013</v>
      </c>
      <c r="AI25" s="171"/>
      <c r="AJ25" s="171" t="e">
        <f t="shared" si="6"/>
        <v>#VALUE!</v>
      </c>
      <c r="AK25" s="171"/>
      <c r="AL25" s="288" t="s">
        <v>234</v>
      </c>
      <c r="AN25" s="7" t="s">
        <v>234</v>
      </c>
      <c r="AP25" s="61" t="e">
        <f t="shared" si="7"/>
        <v>#VALUE!</v>
      </c>
      <c r="AQ25" s="30" t="e">
        <f t="shared" si="8"/>
        <v>#VALUE!</v>
      </c>
      <c r="AS25" s="30">
        <f>F25-VLOOKUP(B25,'2017 2ºS - Região N, NE e CO'!$B$6:$F$50,5,FALSE)</f>
        <v>0</v>
      </c>
    </row>
    <row r="26" spans="1:45" ht="15.75" hidden="1" customHeight="1" x14ac:dyDescent="0.25">
      <c r="A26" s="1"/>
      <c r="B26" s="22">
        <f>IF('Reaj 2016 - Região N, NE e CO'!B29="","",'Reaj 2016 - Região N, NE e CO'!B29)</f>
        <v>1114</v>
      </c>
      <c r="C26" s="9"/>
      <c r="D26" s="64" t="s">
        <v>19</v>
      </c>
      <c r="E26" s="1"/>
      <c r="F26" s="66">
        <f>'Reaj 2016 - Região N, NE e CO'!P29</f>
        <v>297.46192893401013</v>
      </c>
      <c r="G26" s="67"/>
      <c r="H26" s="66">
        <f>'Reaj 2016 - Região N, NE e CO'!R29</f>
        <v>4.4619289340101522</v>
      </c>
      <c r="I26" s="67"/>
      <c r="J26" s="66">
        <f>'Reaj 2016 - Região N, NE e CO'!T29</f>
        <v>293</v>
      </c>
      <c r="K26" s="68"/>
      <c r="L26" s="275" t="e">
        <f t="shared" si="0"/>
        <v>#VALUE!</v>
      </c>
      <c r="M26" s="163"/>
      <c r="N26" s="276" t="e">
        <f t="shared" si="1"/>
        <v>#VALUE!</v>
      </c>
      <c r="O26" s="163"/>
      <c r="P26" s="277" t="e">
        <f t="shared" si="2"/>
        <v>#VALUE!</v>
      </c>
      <c r="Q26" s="167"/>
      <c r="R26" s="277" t="e">
        <f t="shared" si="3"/>
        <v>#VALUE!</v>
      </c>
      <c r="S26" s="163"/>
      <c r="T26" s="317" t="e">
        <f t="shared" si="4"/>
        <v>#VALUE!</v>
      </c>
      <c r="U26" s="317" t="s">
        <v>234</v>
      </c>
      <c r="V26" s="30"/>
      <c r="Z26" s="251" t="s">
        <v>170</v>
      </c>
      <c r="AB26" s="299"/>
      <c r="AD26" s="287">
        <v>0</v>
      </c>
      <c r="AE26" s="288">
        <v>0</v>
      </c>
      <c r="AF26" s="288">
        <v>0</v>
      </c>
      <c r="AG26" s="288">
        <v>0</v>
      </c>
      <c r="AH26" s="171">
        <f t="shared" si="5"/>
        <v>297.46192893401013</v>
      </c>
      <c r="AI26" s="171"/>
      <c r="AJ26" s="171" t="e">
        <f t="shared" si="6"/>
        <v>#VALUE!</v>
      </c>
      <c r="AK26" s="171"/>
      <c r="AL26" s="288" t="s">
        <v>234</v>
      </c>
      <c r="AN26" s="7" t="s">
        <v>234</v>
      </c>
      <c r="AP26" s="61" t="e">
        <f t="shared" si="7"/>
        <v>#VALUE!</v>
      </c>
      <c r="AQ26" s="30" t="e">
        <f t="shared" si="8"/>
        <v>#VALUE!</v>
      </c>
      <c r="AS26" s="30">
        <f>F26-VLOOKUP(B26,'2017 2ºS - Região N, NE e CO'!$B$6:$F$50,5,FALSE)</f>
        <v>0</v>
      </c>
    </row>
    <row r="27" spans="1:45" x14ac:dyDescent="0.25">
      <c r="A27" s="1"/>
      <c r="B27" s="22">
        <f>IF('Reaj 2016 - Região N, NE e CO'!B30="","",'Reaj 2016 - Região N, NE e CO'!B30)</f>
        <v>1132</v>
      </c>
      <c r="C27" s="9"/>
      <c r="D27" s="64" t="s">
        <v>94</v>
      </c>
      <c r="E27" s="1"/>
      <c r="F27" s="66">
        <f>'Reaj 2016 - Região N, NE e CO'!P30</f>
        <v>264.97461928934013</v>
      </c>
      <c r="G27" s="67"/>
      <c r="H27" s="66">
        <f>'Reaj 2016 - Região N, NE e CO'!R30</f>
        <v>3.9746192893401018</v>
      </c>
      <c r="I27" s="67"/>
      <c r="J27" s="66">
        <f>'Reaj 2016 - Região N, NE e CO'!T30</f>
        <v>261</v>
      </c>
      <c r="K27" s="68"/>
      <c r="L27" s="275">
        <f t="shared" si="0"/>
        <v>7.6628352490421534E-2</v>
      </c>
      <c r="M27" s="163"/>
      <c r="N27" s="276">
        <f t="shared" si="1"/>
        <v>20.304568527918804</v>
      </c>
      <c r="O27" s="163"/>
      <c r="P27" s="277">
        <f t="shared" si="2"/>
        <v>244.67005076142132</v>
      </c>
      <c r="Q27" s="167"/>
      <c r="R27" s="277">
        <f t="shared" si="3"/>
        <v>3.6700507614213196</v>
      </c>
      <c r="S27" s="163"/>
      <c r="T27" s="317">
        <f t="shared" si="4"/>
        <v>241</v>
      </c>
      <c r="U27" s="317">
        <v>230.096</v>
      </c>
      <c r="V27" s="30"/>
      <c r="Z27" s="251" t="s">
        <v>171</v>
      </c>
      <c r="AB27" s="299" t="s">
        <v>374</v>
      </c>
      <c r="AD27" s="287">
        <v>1132</v>
      </c>
      <c r="AE27" s="288">
        <v>292</v>
      </c>
      <c r="AF27" s="288">
        <v>4.38</v>
      </c>
      <c r="AG27" s="288">
        <v>230.096</v>
      </c>
      <c r="AH27" s="171">
        <f t="shared" si="5"/>
        <v>-27.025380710659874</v>
      </c>
      <c r="AI27" s="171"/>
      <c r="AJ27" s="171">
        <f t="shared" si="6"/>
        <v>10.903999999999996</v>
      </c>
      <c r="AK27" s="171"/>
      <c r="AL27" s="288">
        <v>15</v>
      </c>
      <c r="AN27" s="7">
        <v>230.096</v>
      </c>
      <c r="AP27" s="61">
        <f t="shared" si="7"/>
        <v>0</v>
      </c>
      <c r="AQ27" s="30">
        <f t="shared" si="8"/>
        <v>0</v>
      </c>
      <c r="AS27" s="30">
        <f>F27-VLOOKUP(B27,'2017 2ºS - Região N, NE e CO'!$B$6:$F$50,5,FALSE)</f>
        <v>0</v>
      </c>
    </row>
    <row r="28" spans="1:45" ht="15.75" hidden="1" customHeight="1" x14ac:dyDescent="0.25">
      <c r="A28" s="1"/>
      <c r="B28" s="22">
        <f>IF('Reaj 2016 - Região N, NE e CO'!B31="","",'Reaj 2016 - Região N, NE e CO'!B31)</f>
        <v>1115</v>
      </c>
      <c r="C28" s="9"/>
      <c r="D28" s="64" t="s">
        <v>20</v>
      </c>
      <c r="E28" s="1"/>
      <c r="F28" s="66">
        <f>'Reaj 2016 - Região N, NE e CO'!P31</f>
        <v>297.46192893401013</v>
      </c>
      <c r="G28" s="67"/>
      <c r="H28" s="66">
        <f>'Reaj 2016 - Região N, NE e CO'!R31</f>
        <v>4.4619289340101522</v>
      </c>
      <c r="I28" s="67"/>
      <c r="J28" s="66">
        <f>'Reaj 2016 - Região N, NE e CO'!T31</f>
        <v>293</v>
      </c>
      <c r="K28" s="68"/>
      <c r="L28" s="275" t="e">
        <f t="shared" si="0"/>
        <v>#VALUE!</v>
      </c>
      <c r="M28" s="163"/>
      <c r="N28" s="276" t="e">
        <f t="shared" si="1"/>
        <v>#VALUE!</v>
      </c>
      <c r="O28" s="163"/>
      <c r="P28" s="277" t="e">
        <f t="shared" si="2"/>
        <v>#VALUE!</v>
      </c>
      <c r="Q28" s="167"/>
      <c r="R28" s="277" t="e">
        <f t="shared" si="3"/>
        <v>#VALUE!</v>
      </c>
      <c r="S28" s="163"/>
      <c r="T28" s="317" t="e">
        <f t="shared" si="4"/>
        <v>#VALUE!</v>
      </c>
      <c r="U28" s="317" t="s">
        <v>234</v>
      </c>
      <c r="V28" s="30"/>
      <c r="Z28" s="251" t="s">
        <v>161</v>
      </c>
      <c r="AD28" s="287">
        <v>0</v>
      </c>
      <c r="AE28" s="288">
        <v>0</v>
      </c>
      <c r="AF28" s="288">
        <v>0</v>
      </c>
      <c r="AG28" s="288">
        <v>0</v>
      </c>
      <c r="AH28" s="171">
        <f t="shared" si="5"/>
        <v>297.46192893401013</v>
      </c>
      <c r="AI28" s="171"/>
      <c r="AJ28" s="171" t="e">
        <f t="shared" si="6"/>
        <v>#VALUE!</v>
      </c>
      <c r="AK28" s="171"/>
      <c r="AL28" s="288" t="s">
        <v>234</v>
      </c>
      <c r="AN28" s="7" t="s">
        <v>234</v>
      </c>
      <c r="AP28" s="61" t="e">
        <f t="shared" si="7"/>
        <v>#VALUE!</v>
      </c>
      <c r="AQ28" s="30" t="e">
        <f t="shared" si="8"/>
        <v>#VALUE!</v>
      </c>
      <c r="AS28" s="30">
        <f>F28-VLOOKUP(B28,'2017 2ºS - Região N, NE e CO'!$B$6:$F$50,5,FALSE)</f>
        <v>0</v>
      </c>
    </row>
    <row r="29" spans="1:45" x14ac:dyDescent="0.25">
      <c r="A29" s="1"/>
      <c r="B29" s="99">
        <v>1142</v>
      </c>
      <c r="C29" s="100"/>
      <c r="D29" s="64" t="s">
        <v>287</v>
      </c>
      <c r="E29" s="1"/>
      <c r="F29" s="66">
        <f>F28</f>
        <v>297.46192893401013</v>
      </c>
      <c r="G29" s="67"/>
      <c r="H29" s="66"/>
      <c r="I29" s="67"/>
      <c r="J29" s="66"/>
      <c r="K29" s="68"/>
      <c r="L29" s="275">
        <f t="shared" si="0"/>
        <v>0.17747440273037537</v>
      </c>
      <c r="M29" s="163"/>
      <c r="N29" s="276">
        <f t="shared" si="1"/>
        <v>52.79187817258881</v>
      </c>
      <c r="O29" s="163"/>
      <c r="P29" s="277">
        <f t="shared" si="2"/>
        <v>244.67005076142132</v>
      </c>
      <c r="Q29" s="167"/>
      <c r="R29" s="277">
        <f t="shared" si="3"/>
        <v>3.6700507614213196</v>
      </c>
      <c r="S29" s="163"/>
      <c r="T29" s="317">
        <f t="shared" si="4"/>
        <v>241</v>
      </c>
      <c r="U29" s="66">
        <v>230.096</v>
      </c>
      <c r="V29" s="30"/>
      <c r="Z29" s="251"/>
      <c r="AB29" s="299" t="s">
        <v>375</v>
      </c>
      <c r="AD29" s="287">
        <v>1142</v>
      </c>
      <c r="AE29" s="288">
        <v>292</v>
      </c>
      <c r="AF29" s="288">
        <v>4.38</v>
      </c>
      <c r="AG29" s="288">
        <v>230.096</v>
      </c>
      <c r="AH29" s="171">
        <f t="shared" si="5"/>
        <v>5.4619289340101318</v>
      </c>
      <c r="AI29" s="171"/>
      <c r="AJ29" s="171">
        <f t="shared" si="6"/>
        <v>10.903999999999996</v>
      </c>
      <c r="AK29" s="171"/>
      <c r="AL29" s="288">
        <v>18</v>
      </c>
      <c r="AN29" s="7">
        <v>230.096</v>
      </c>
      <c r="AP29" s="61">
        <f t="shared" si="7"/>
        <v>0</v>
      </c>
      <c r="AQ29" s="30">
        <f t="shared" si="8"/>
        <v>0</v>
      </c>
      <c r="AS29" s="30">
        <f>F29-VLOOKUP(B29,'2017 2ºS - Região N, NE e CO'!$B$6:$F$50,5,FALSE)</f>
        <v>0</v>
      </c>
    </row>
    <row r="30" spans="1:45" ht="15.75" hidden="1" customHeight="1" x14ac:dyDescent="0.25">
      <c r="A30" s="1"/>
      <c r="B30" s="22">
        <f>IF('Reaj 2016 - Região N, NE e CO'!B32="","",'Reaj 2016 - Região N, NE e CO'!B32)</f>
        <v>1126</v>
      </c>
      <c r="C30" s="9"/>
      <c r="D30" s="64" t="s">
        <v>44</v>
      </c>
      <c r="E30" s="1"/>
      <c r="F30" s="66">
        <f>'Reaj 2016 - Região N, NE e CO'!P32</f>
        <v>297.46192893401013</v>
      </c>
      <c r="G30" s="67"/>
      <c r="H30" s="66">
        <f>'Reaj 2016 - Região N, NE e CO'!R32</f>
        <v>4.4619289340101522</v>
      </c>
      <c r="I30" s="67"/>
      <c r="J30" s="66">
        <f>'Reaj 2016 - Região N, NE e CO'!T32</f>
        <v>293</v>
      </c>
      <c r="K30" s="68"/>
      <c r="L30" s="275" t="e">
        <f t="shared" si="0"/>
        <v>#VALUE!</v>
      </c>
      <c r="M30" s="163"/>
      <c r="N30" s="276" t="e">
        <f t="shared" si="1"/>
        <v>#VALUE!</v>
      </c>
      <c r="O30" s="163"/>
      <c r="P30" s="277" t="e">
        <f t="shared" si="2"/>
        <v>#VALUE!</v>
      </c>
      <c r="Q30" s="167"/>
      <c r="R30" s="277" t="e">
        <f t="shared" si="3"/>
        <v>#VALUE!</v>
      </c>
      <c r="S30" s="163"/>
      <c r="T30" s="317" t="e">
        <f t="shared" si="4"/>
        <v>#VALUE!</v>
      </c>
      <c r="U30" s="317" t="s">
        <v>234</v>
      </c>
      <c r="V30" s="30"/>
      <c r="Z30" s="251" t="s">
        <v>138</v>
      </c>
      <c r="AD30" s="287">
        <v>0</v>
      </c>
      <c r="AE30" s="288">
        <v>0</v>
      </c>
      <c r="AF30" s="288">
        <v>0</v>
      </c>
      <c r="AG30" s="288">
        <v>0</v>
      </c>
      <c r="AH30" s="171">
        <f t="shared" si="5"/>
        <v>297.46192893401013</v>
      </c>
      <c r="AI30" s="171"/>
      <c r="AJ30" s="171" t="e">
        <f t="shared" si="6"/>
        <v>#VALUE!</v>
      </c>
      <c r="AK30" s="171"/>
      <c r="AL30" s="288" t="s">
        <v>234</v>
      </c>
      <c r="AN30" s="7" t="s">
        <v>234</v>
      </c>
      <c r="AP30" s="61" t="e">
        <f t="shared" si="7"/>
        <v>#VALUE!</v>
      </c>
      <c r="AQ30" s="30" t="e">
        <f t="shared" si="8"/>
        <v>#VALUE!</v>
      </c>
      <c r="AS30" s="30">
        <f>F30-VLOOKUP(B30,'2017 2ºS - Região N, NE e CO'!$B$6:$F$50,5,FALSE)</f>
        <v>0</v>
      </c>
    </row>
    <row r="31" spans="1:45" x14ac:dyDescent="0.25">
      <c r="A31" s="1"/>
      <c r="B31" s="22">
        <f>IF('Reaj 2016 - Região N, NE e CO'!B33="","",'Reaj 2016 - Região N, NE e CO'!B33)</f>
        <v>1122</v>
      </c>
      <c r="C31" s="9"/>
      <c r="D31" s="64" t="s">
        <v>21</v>
      </c>
      <c r="E31" s="1"/>
      <c r="F31" s="66">
        <f>'Reaj 2016 - Região N, NE e CO'!P33</f>
        <v>310.65989847715736</v>
      </c>
      <c r="G31" s="67"/>
      <c r="H31" s="66">
        <f>'Reaj 2016 - Região N, NE e CO'!R33</f>
        <v>4.6598984771573599</v>
      </c>
      <c r="I31" s="67"/>
      <c r="J31" s="66">
        <f>'Reaj 2016 - Região N, NE e CO'!T33</f>
        <v>306</v>
      </c>
      <c r="K31" s="68"/>
      <c r="L31" s="275">
        <f t="shared" si="0"/>
        <v>0.14705882352941169</v>
      </c>
      <c r="M31" s="163"/>
      <c r="N31" s="276">
        <f t="shared" si="1"/>
        <v>45.68527918781723</v>
      </c>
      <c r="O31" s="163"/>
      <c r="P31" s="277">
        <f t="shared" si="2"/>
        <v>264.97461928934013</v>
      </c>
      <c r="Q31" s="167"/>
      <c r="R31" s="277">
        <f t="shared" si="3"/>
        <v>3.9746192893401018</v>
      </c>
      <c r="S31" s="163"/>
      <c r="T31" s="317">
        <f t="shared" si="4"/>
        <v>261</v>
      </c>
      <c r="U31" s="317">
        <v>250.584</v>
      </c>
      <c r="V31" s="30"/>
      <c r="Z31" s="251" t="s">
        <v>146</v>
      </c>
      <c r="AB31" s="300" t="s">
        <v>376</v>
      </c>
      <c r="AD31" s="287">
        <v>1122</v>
      </c>
      <c r="AE31" s="288">
        <v>318</v>
      </c>
      <c r="AF31" s="288">
        <v>4.7699999999999996</v>
      </c>
      <c r="AG31" s="288">
        <v>250.584</v>
      </c>
      <c r="AH31" s="171">
        <f t="shared" si="5"/>
        <v>-7.3401015228426445</v>
      </c>
      <c r="AI31" s="171"/>
      <c r="AJ31" s="171">
        <f t="shared" si="6"/>
        <v>10.415999999999997</v>
      </c>
      <c r="AK31" s="171"/>
      <c r="AL31" s="288">
        <v>21</v>
      </c>
      <c r="AN31" s="7">
        <v>250.584</v>
      </c>
      <c r="AP31" s="61">
        <f t="shared" si="7"/>
        <v>0</v>
      </c>
      <c r="AQ31" s="30">
        <f t="shared" si="8"/>
        <v>0</v>
      </c>
      <c r="AS31" s="30">
        <f>F31-VLOOKUP(B31,'2017 2ºS - Região N, NE e CO'!$B$6:$F$50,5,FALSE)</f>
        <v>0</v>
      </c>
    </row>
    <row r="32" spans="1:45" x14ac:dyDescent="0.25">
      <c r="A32" s="1"/>
      <c r="B32" s="187">
        <v>1136</v>
      </c>
      <c r="C32" s="335"/>
      <c r="D32" s="282" t="s">
        <v>499</v>
      </c>
      <c r="E32" s="336"/>
      <c r="F32" s="283">
        <f>F31</f>
        <v>310.65989847715736</v>
      </c>
      <c r="G32" s="337"/>
      <c r="H32" s="283"/>
      <c r="I32" s="337"/>
      <c r="J32" s="283"/>
      <c r="K32" s="338"/>
      <c r="L32" s="339">
        <f>L31</f>
        <v>0.14705882352941169</v>
      </c>
      <c r="M32" s="340"/>
      <c r="N32" s="341">
        <f>N31</f>
        <v>45.68527918781723</v>
      </c>
      <c r="O32" s="340"/>
      <c r="P32" s="342">
        <f>P31</f>
        <v>264.97461928934013</v>
      </c>
      <c r="Q32" s="343"/>
      <c r="R32" s="342">
        <f>R31</f>
        <v>3.9746192893401018</v>
      </c>
      <c r="S32" s="340"/>
      <c r="T32" s="293">
        <f>T31</f>
        <v>261</v>
      </c>
      <c r="U32" s="317"/>
      <c r="V32" s="30"/>
      <c r="Z32" s="251"/>
      <c r="AB32" s="300" t="s">
        <v>377</v>
      </c>
      <c r="AD32" s="287"/>
      <c r="AE32" s="288"/>
      <c r="AF32" s="288"/>
      <c r="AG32" s="288"/>
      <c r="AH32" s="171"/>
      <c r="AI32" s="171"/>
      <c r="AJ32" s="171"/>
      <c r="AK32" s="171"/>
      <c r="AL32" s="288"/>
      <c r="AP32" s="61"/>
      <c r="AQ32" s="30"/>
      <c r="AS32" s="30"/>
    </row>
    <row r="33" spans="1:45" x14ac:dyDescent="0.25">
      <c r="A33" s="1"/>
      <c r="B33" s="99">
        <v>1135</v>
      </c>
      <c r="C33" s="100"/>
      <c r="D33" s="64" t="s">
        <v>22</v>
      </c>
      <c r="E33" s="1"/>
      <c r="F33" s="66">
        <f>F31</f>
        <v>310.65989847715736</v>
      </c>
      <c r="G33" s="67"/>
      <c r="H33" s="66"/>
      <c r="I33" s="67"/>
      <c r="J33" s="66"/>
      <c r="K33" s="68"/>
      <c r="L33" s="275">
        <f>L31</f>
        <v>0.14705882352941169</v>
      </c>
      <c r="M33" s="163"/>
      <c r="N33" s="66">
        <f>N31</f>
        <v>45.68527918781723</v>
      </c>
      <c r="O33" s="163"/>
      <c r="P33" s="66">
        <f>P31</f>
        <v>264.97461928934013</v>
      </c>
      <c r="Q33" s="167"/>
      <c r="R33" s="66">
        <f>R31</f>
        <v>3.9746192893401018</v>
      </c>
      <c r="S33" s="163"/>
      <c r="T33" s="317">
        <f t="shared" si="4"/>
        <v>261</v>
      </c>
      <c r="U33" s="66">
        <v>250.584</v>
      </c>
      <c r="V33" s="30"/>
      <c r="Z33" s="251"/>
      <c r="AB33" s="300" t="s">
        <v>383</v>
      </c>
      <c r="AD33" s="287">
        <v>1135</v>
      </c>
      <c r="AE33" s="288">
        <v>318</v>
      </c>
      <c r="AF33" s="288">
        <v>4.7699999999999996</v>
      </c>
      <c r="AG33" s="288">
        <v>250.584</v>
      </c>
      <c r="AH33" s="171">
        <f t="shared" si="5"/>
        <v>-7.3401015228426445</v>
      </c>
      <c r="AI33" s="171"/>
      <c r="AJ33" s="171">
        <f t="shared" si="6"/>
        <v>10.415999999999997</v>
      </c>
      <c r="AK33" s="171"/>
      <c r="AL33" s="288">
        <v>20</v>
      </c>
      <c r="AN33" s="7">
        <v>250.584</v>
      </c>
      <c r="AP33" s="61">
        <f t="shared" si="7"/>
        <v>0</v>
      </c>
      <c r="AQ33" s="30">
        <f t="shared" si="8"/>
        <v>0</v>
      </c>
      <c r="AS33" s="30">
        <f>F33-VLOOKUP(B33,'2017 2ºS - Região N, NE e CO'!$B$6:$F$50,5,FALSE)</f>
        <v>0</v>
      </c>
    </row>
    <row r="34" spans="1:45" x14ac:dyDescent="0.25">
      <c r="A34" s="1"/>
      <c r="B34" s="22">
        <f>IF('Reaj 2016 - Região N, NE e CO'!B35="","",'Reaj 2016 - Região N, NE e CO'!B35)</f>
        <v>2009</v>
      </c>
      <c r="C34" s="9"/>
      <c r="D34" s="64" t="s">
        <v>78</v>
      </c>
      <c r="E34" s="1"/>
      <c r="F34" s="66">
        <f>'Reaj 2016 - Região N, NE e CO'!P35</f>
        <v>293.40101522842639</v>
      </c>
      <c r="G34" s="67"/>
      <c r="H34" s="66">
        <f>'Reaj 2016 - Região N, NE e CO'!R35</f>
        <v>4.4010152284263953</v>
      </c>
      <c r="I34" s="67"/>
      <c r="J34" s="66">
        <f>'Reaj 2016 - Região N, NE e CO'!T35</f>
        <v>289</v>
      </c>
      <c r="K34" s="68"/>
      <c r="L34" s="275">
        <f t="shared" si="0"/>
        <v>0.16608996539792384</v>
      </c>
      <c r="M34" s="163"/>
      <c r="N34" s="276">
        <f t="shared" si="1"/>
        <v>48.730964467005066</v>
      </c>
      <c r="O34" s="163"/>
      <c r="P34" s="277">
        <f t="shared" si="2"/>
        <v>244.67005076142132</v>
      </c>
      <c r="Q34" s="167"/>
      <c r="R34" s="277">
        <f t="shared" si="3"/>
        <v>3.6700507614213196</v>
      </c>
      <c r="S34" s="163"/>
      <c r="T34" s="317">
        <f t="shared" si="4"/>
        <v>241</v>
      </c>
      <c r="U34" s="317">
        <v>230.096</v>
      </c>
      <c r="V34" s="30"/>
      <c r="Z34" s="251" t="s">
        <v>162</v>
      </c>
      <c r="AD34" s="287">
        <v>2009</v>
      </c>
      <c r="AE34" s="288">
        <v>292</v>
      </c>
      <c r="AF34" s="288">
        <v>4.38</v>
      </c>
      <c r="AG34" s="288">
        <v>230.096</v>
      </c>
      <c r="AH34" s="171">
        <f t="shared" si="5"/>
        <v>1.4010152284263881</v>
      </c>
      <c r="AI34" s="171"/>
      <c r="AJ34" s="171">
        <f t="shared" si="6"/>
        <v>10.903999999999996</v>
      </c>
      <c r="AK34" s="171"/>
      <c r="AL34" s="288">
        <v>34</v>
      </c>
      <c r="AN34" s="7">
        <v>230.096</v>
      </c>
      <c r="AP34" s="61">
        <f t="shared" si="7"/>
        <v>0</v>
      </c>
      <c r="AQ34" s="30">
        <f t="shared" si="8"/>
        <v>0</v>
      </c>
      <c r="AS34" s="30">
        <f>F34-VLOOKUP(B34,'2017 2ºS - Região N, NE e CO'!$B$6:$F$50,5,FALSE)</f>
        <v>0</v>
      </c>
    </row>
    <row r="35" spans="1:45" ht="15.75" hidden="1" customHeight="1" x14ac:dyDescent="0.25">
      <c r="A35" s="1"/>
      <c r="B35" s="22">
        <f>IF('Reaj 2016 - Região N, NE e CO'!B36="","",'Reaj 2016 - Região N, NE e CO'!B36)</f>
        <v>1101</v>
      </c>
      <c r="C35" s="9"/>
      <c r="D35" s="64" t="s">
        <v>104</v>
      </c>
      <c r="E35" s="1"/>
      <c r="F35" s="66">
        <f>'Reaj 2016 - Região N, NE e CO'!P36</f>
        <v>310.65989847715736</v>
      </c>
      <c r="G35" s="67"/>
      <c r="H35" s="66">
        <f>'Reaj 2016 - Região N, NE e CO'!R36</f>
        <v>4.6598984771573599</v>
      </c>
      <c r="I35" s="67"/>
      <c r="J35" s="66">
        <f>'Reaj 2016 - Região N, NE e CO'!T36</f>
        <v>306</v>
      </c>
      <c r="K35" s="68"/>
      <c r="L35" s="275" t="e">
        <f t="shared" si="0"/>
        <v>#VALUE!</v>
      </c>
      <c r="M35" s="163"/>
      <c r="N35" s="276" t="e">
        <f t="shared" si="1"/>
        <v>#VALUE!</v>
      </c>
      <c r="O35" s="163"/>
      <c r="P35" s="277" t="e">
        <f t="shared" si="2"/>
        <v>#VALUE!</v>
      </c>
      <c r="Q35" s="167"/>
      <c r="R35" s="277" t="e">
        <f t="shared" si="3"/>
        <v>#VALUE!</v>
      </c>
      <c r="S35" s="163"/>
      <c r="T35" s="317" t="e">
        <f t="shared" si="4"/>
        <v>#VALUE!</v>
      </c>
      <c r="U35" s="317" t="s">
        <v>234</v>
      </c>
      <c r="V35" s="30"/>
      <c r="Z35" s="251" t="s">
        <v>153</v>
      </c>
      <c r="AB35" s="300"/>
      <c r="AD35" s="287">
        <v>0</v>
      </c>
      <c r="AE35" s="288">
        <v>0</v>
      </c>
      <c r="AF35" s="288">
        <v>0</v>
      </c>
      <c r="AG35" s="288">
        <v>0</v>
      </c>
      <c r="AH35" s="171">
        <f t="shared" si="5"/>
        <v>310.65989847715736</v>
      </c>
      <c r="AI35" s="171"/>
      <c r="AJ35" s="171" t="e">
        <f t="shared" si="6"/>
        <v>#VALUE!</v>
      </c>
      <c r="AK35" s="171"/>
      <c r="AL35" s="288" t="s">
        <v>234</v>
      </c>
      <c r="AN35" s="7" t="s">
        <v>234</v>
      </c>
      <c r="AP35" s="61" t="e">
        <f t="shared" si="7"/>
        <v>#VALUE!</v>
      </c>
      <c r="AQ35" s="30" t="e">
        <f t="shared" si="8"/>
        <v>#VALUE!</v>
      </c>
      <c r="AS35" s="30">
        <f>F35-VLOOKUP(B35,'2017 2ºS - Região N, NE e CO'!$B$6:$F$50,5,FALSE)</f>
        <v>0</v>
      </c>
    </row>
    <row r="36" spans="1:45" ht="15.75" customHeight="1" x14ac:dyDescent="0.25">
      <c r="A36" s="1"/>
      <c r="B36" s="22">
        <f>IF('Reaj 2016 - Região N, NE e CO'!B37="","",'Reaj 2016 - Região N, NE e CO'!B37)</f>
        <v>2010</v>
      </c>
      <c r="C36" s="9"/>
      <c r="D36" s="64" t="s">
        <v>79</v>
      </c>
      <c r="E36" s="1"/>
      <c r="F36" s="66">
        <f>'Reaj 2016 - Região N, NE e CO'!P37</f>
        <v>293.40101522842639</v>
      </c>
      <c r="G36" s="67"/>
      <c r="H36" s="66">
        <f>'Reaj 2016 - Região N, NE e CO'!R37</f>
        <v>4.4010152284263953</v>
      </c>
      <c r="I36" s="67"/>
      <c r="J36" s="66">
        <f>'Reaj 2016 - Região N, NE e CO'!T37</f>
        <v>289</v>
      </c>
      <c r="K36" s="68"/>
      <c r="L36" s="275">
        <f t="shared" si="0"/>
        <v>0.16608996539792384</v>
      </c>
      <c r="M36" s="163"/>
      <c r="N36" s="276">
        <f t="shared" si="1"/>
        <v>48.730964467005066</v>
      </c>
      <c r="O36" s="163"/>
      <c r="P36" s="277">
        <f t="shared" si="2"/>
        <v>244.67005076142132</v>
      </c>
      <c r="Q36" s="167"/>
      <c r="R36" s="277">
        <f t="shared" si="3"/>
        <v>3.6700507614213196</v>
      </c>
      <c r="S36" s="163"/>
      <c r="T36" s="317">
        <f t="shared" si="4"/>
        <v>241</v>
      </c>
      <c r="U36" s="317">
        <v>230.096</v>
      </c>
      <c r="V36" s="30"/>
      <c r="Z36" s="251" t="s">
        <v>163</v>
      </c>
      <c r="AD36" s="287">
        <v>2010</v>
      </c>
      <c r="AE36" s="288">
        <v>292</v>
      </c>
      <c r="AF36" s="288">
        <v>4.38</v>
      </c>
      <c r="AG36" s="288">
        <v>230.096</v>
      </c>
      <c r="AH36" s="171">
        <f t="shared" si="5"/>
        <v>1.4010152284263881</v>
      </c>
      <c r="AI36" s="171"/>
      <c r="AJ36" s="171">
        <f t="shared" si="6"/>
        <v>10.903999999999996</v>
      </c>
      <c r="AK36" s="171"/>
      <c r="AL36" s="288">
        <v>33</v>
      </c>
      <c r="AN36" s="7">
        <v>230.096</v>
      </c>
      <c r="AP36" s="61">
        <f t="shared" si="7"/>
        <v>0</v>
      </c>
      <c r="AQ36" s="30">
        <f t="shared" si="8"/>
        <v>0</v>
      </c>
      <c r="AS36" s="30">
        <f>F36-VLOOKUP(B36,'2017 2ºS - Região N, NE e CO'!$B$6:$F$50,5,FALSE)</f>
        <v>0</v>
      </c>
    </row>
    <row r="37" spans="1:45" ht="3" hidden="1" customHeight="1" x14ac:dyDescent="0.25">
      <c r="A37" s="1"/>
      <c r="B37" s="22">
        <f>IF('Reaj 2016 - Região N, NE e CO'!B38="","",'Reaj 2016 - Região N, NE e CO'!B38)</f>
        <v>1106</v>
      </c>
      <c r="C37" s="9"/>
      <c r="D37" s="64" t="s">
        <v>24</v>
      </c>
      <c r="E37" s="1"/>
      <c r="F37" s="66">
        <f>'Reaj 2016 - Região N, NE e CO'!P38</f>
        <v>297.46192893401013</v>
      </c>
      <c r="G37" s="67"/>
      <c r="H37" s="66">
        <f>'Reaj 2016 - Região N, NE e CO'!R38</f>
        <v>4.4619289340101522</v>
      </c>
      <c r="I37" s="67"/>
      <c r="J37" s="66">
        <f>'Reaj 2016 - Região N, NE e CO'!T38</f>
        <v>293</v>
      </c>
      <c r="K37" s="68"/>
      <c r="L37" s="275" t="e">
        <f t="shared" si="0"/>
        <v>#VALUE!</v>
      </c>
      <c r="M37" s="163"/>
      <c r="N37" s="276" t="e">
        <f t="shared" si="1"/>
        <v>#VALUE!</v>
      </c>
      <c r="O37" s="163"/>
      <c r="P37" s="277" t="e">
        <f t="shared" si="2"/>
        <v>#VALUE!</v>
      </c>
      <c r="Q37" s="167"/>
      <c r="R37" s="277" t="e">
        <f t="shared" si="3"/>
        <v>#VALUE!</v>
      </c>
      <c r="S37" s="163"/>
      <c r="T37" s="317" t="e">
        <f t="shared" si="4"/>
        <v>#VALUE!</v>
      </c>
      <c r="U37" s="317" t="s">
        <v>234</v>
      </c>
      <c r="V37" s="30"/>
      <c r="Z37" s="251" t="s">
        <v>165</v>
      </c>
      <c r="AD37" s="287">
        <v>0</v>
      </c>
      <c r="AE37" s="288">
        <v>0</v>
      </c>
      <c r="AF37" s="288">
        <v>0</v>
      </c>
      <c r="AG37" s="288">
        <v>0</v>
      </c>
      <c r="AH37" s="171">
        <f t="shared" si="5"/>
        <v>297.46192893401013</v>
      </c>
      <c r="AI37" s="171"/>
      <c r="AJ37" s="171" t="e">
        <f t="shared" si="6"/>
        <v>#VALUE!</v>
      </c>
      <c r="AK37" s="171"/>
      <c r="AL37" s="288" t="s">
        <v>234</v>
      </c>
      <c r="AN37" s="7" t="s">
        <v>234</v>
      </c>
      <c r="AP37" s="61" t="e">
        <f t="shared" si="7"/>
        <v>#VALUE!</v>
      </c>
      <c r="AQ37" s="30" t="e">
        <f t="shared" si="8"/>
        <v>#VALUE!</v>
      </c>
      <c r="AS37" s="30">
        <f>F37-VLOOKUP(B37,'2017 2ºS - Região N, NE e CO'!$B$6:$F$50,5,FALSE)</f>
        <v>0</v>
      </c>
    </row>
    <row r="38" spans="1:45" x14ac:dyDescent="0.25">
      <c r="A38" s="1"/>
      <c r="B38" s="99">
        <v>1137</v>
      </c>
      <c r="C38" s="100"/>
      <c r="D38" s="64" t="s">
        <v>288</v>
      </c>
      <c r="E38" s="1"/>
      <c r="F38" s="66">
        <f>F37</f>
        <v>297.46192893401013</v>
      </c>
      <c r="G38" s="67"/>
      <c r="H38" s="66"/>
      <c r="I38" s="67"/>
      <c r="J38" s="66"/>
      <c r="K38" s="68"/>
      <c r="L38" s="275">
        <f t="shared" si="0"/>
        <v>0.17747440273037537</v>
      </c>
      <c r="M38" s="163"/>
      <c r="N38" s="276">
        <f t="shared" si="1"/>
        <v>52.79187817258881</v>
      </c>
      <c r="O38" s="163"/>
      <c r="P38" s="277">
        <f t="shared" si="2"/>
        <v>244.67005076142132</v>
      </c>
      <c r="Q38" s="167"/>
      <c r="R38" s="277">
        <f t="shared" si="3"/>
        <v>3.6700507614213196</v>
      </c>
      <c r="S38" s="163"/>
      <c r="T38" s="317">
        <f t="shared" si="4"/>
        <v>241</v>
      </c>
      <c r="U38" s="66">
        <v>230.096</v>
      </c>
      <c r="V38" s="30"/>
      <c r="Z38" s="251"/>
      <c r="AD38" s="287">
        <v>1137</v>
      </c>
      <c r="AE38" s="288">
        <v>292</v>
      </c>
      <c r="AF38" s="288">
        <v>4.38</v>
      </c>
      <c r="AG38" s="288">
        <v>230.096</v>
      </c>
      <c r="AH38" s="171">
        <f t="shared" si="5"/>
        <v>5.4619289340101318</v>
      </c>
      <c r="AI38" s="171"/>
      <c r="AJ38" s="171">
        <f t="shared" si="6"/>
        <v>10.903999999999996</v>
      </c>
      <c r="AK38" s="171"/>
      <c r="AL38" s="288">
        <v>22</v>
      </c>
      <c r="AN38" s="7">
        <v>230.096</v>
      </c>
      <c r="AP38" s="61">
        <f t="shared" si="7"/>
        <v>0</v>
      </c>
      <c r="AQ38" s="30">
        <f t="shared" si="8"/>
        <v>0</v>
      </c>
      <c r="AS38" s="30">
        <f>F38-VLOOKUP(B38,'2017 2ºS - Região N, NE e CO'!$B$6:$F$50,5,FALSE)</f>
        <v>0</v>
      </c>
    </row>
    <row r="39" spans="1:45" ht="15.75" hidden="1" customHeight="1" x14ac:dyDescent="0.25">
      <c r="A39" s="1"/>
      <c r="B39" s="22">
        <f>IF('Reaj 2016 - Região N, NE e CO'!B39="","",'Reaj 2016 - Região N, NE e CO'!B39)</f>
        <v>1131</v>
      </c>
      <c r="C39" s="9"/>
      <c r="D39" s="64" t="s">
        <v>25</v>
      </c>
      <c r="E39" s="1"/>
      <c r="F39" s="66">
        <f>'Reaj 2016 - Região N, NE e CO'!P39</f>
        <v>297.46192893401013</v>
      </c>
      <c r="G39" s="67"/>
      <c r="H39" s="66">
        <f>'Reaj 2016 - Região N, NE e CO'!R39</f>
        <v>4.4619289340101522</v>
      </c>
      <c r="I39" s="67"/>
      <c r="J39" s="66">
        <f>'Reaj 2016 - Região N, NE e CO'!T39</f>
        <v>293</v>
      </c>
      <c r="K39" s="68"/>
      <c r="L39" s="275" t="e">
        <f t="shared" si="0"/>
        <v>#VALUE!</v>
      </c>
      <c r="M39" s="163"/>
      <c r="N39" s="276" t="e">
        <f t="shared" si="1"/>
        <v>#VALUE!</v>
      </c>
      <c r="O39" s="163"/>
      <c r="P39" s="277" t="e">
        <f t="shared" si="2"/>
        <v>#VALUE!</v>
      </c>
      <c r="Q39" s="167"/>
      <c r="R39" s="277" t="e">
        <f t="shared" si="3"/>
        <v>#VALUE!</v>
      </c>
      <c r="S39" s="163"/>
      <c r="T39" s="317" t="e">
        <f t="shared" si="4"/>
        <v>#VALUE!</v>
      </c>
      <c r="U39" s="317" t="s">
        <v>234</v>
      </c>
      <c r="V39" s="30"/>
      <c r="Z39" s="251" t="s">
        <v>166</v>
      </c>
      <c r="AD39" s="287">
        <v>0</v>
      </c>
      <c r="AE39" s="288">
        <v>0</v>
      </c>
      <c r="AF39" s="288">
        <v>0</v>
      </c>
      <c r="AG39" s="288">
        <v>0</v>
      </c>
      <c r="AH39" s="171">
        <f t="shared" si="5"/>
        <v>297.46192893401013</v>
      </c>
      <c r="AI39" s="171"/>
      <c r="AJ39" s="171" t="e">
        <f t="shared" si="6"/>
        <v>#VALUE!</v>
      </c>
      <c r="AK39" s="171"/>
      <c r="AL39" s="288" t="s">
        <v>234</v>
      </c>
      <c r="AN39" s="7" t="s">
        <v>234</v>
      </c>
      <c r="AP39" s="61" t="e">
        <f t="shared" si="7"/>
        <v>#VALUE!</v>
      </c>
      <c r="AQ39" s="30" t="e">
        <f t="shared" si="8"/>
        <v>#VALUE!</v>
      </c>
      <c r="AS39" s="30">
        <f>F39-VLOOKUP(B39,'2017 2ºS - Região N, NE e CO'!$B$6:$F$50,5,FALSE)</f>
        <v>0</v>
      </c>
    </row>
    <row r="40" spans="1:45" x14ac:dyDescent="0.25">
      <c r="A40" s="1"/>
      <c r="B40" s="22">
        <v>1104</v>
      </c>
      <c r="C40" s="9"/>
      <c r="D40" s="64" t="s">
        <v>95</v>
      </c>
      <c r="E40" s="1"/>
      <c r="F40" s="66">
        <f>'Reaj 2016 - Região N, NE e CO'!P41</f>
        <v>241.62436548223351</v>
      </c>
      <c r="G40" s="67"/>
      <c r="H40" s="66">
        <f>'Reaj 2016 - Região N, NE e CO'!R41</f>
        <v>3.6243654822335025</v>
      </c>
      <c r="I40" s="67"/>
      <c r="J40" s="66">
        <f>'Reaj 2016 - Região N, NE e CO'!T41</f>
        <v>238</v>
      </c>
      <c r="K40" s="68"/>
      <c r="L40" s="275">
        <f t="shared" si="0"/>
        <v>-1.2605042016806683E-2</v>
      </c>
      <c r="M40" s="163"/>
      <c r="N40" s="276">
        <f t="shared" si="1"/>
        <v>-3.0456852791878077</v>
      </c>
      <c r="O40" s="163"/>
      <c r="P40" s="277">
        <f t="shared" si="2"/>
        <v>244.67005076142132</v>
      </c>
      <c r="Q40" s="167"/>
      <c r="R40" s="277">
        <f t="shared" si="3"/>
        <v>3.6700507614213196</v>
      </c>
      <c r="S40" s="163"/>
      <c r="T40" s="317">
        <f t="shared" si="4"/>
        <v>241</v>
      </c>
      <c r="U40" s="317">
        <v>230.096</v>
      </c>
      <c r="V40" s="30"/>
      <c r="Z40" s="251" t="s">
        <v>167</v>
      </c>
      <c r="AD40" s="287">
        <v>1104</v>
      </c>
      <c r="AE40" s="288">
        <v>292</v>
      </c>
      <c r="AF40" s="288">
        <v>4.38</v>
      </c>
      <c r="AG40" s="288">
        <v>230.096</v>
      </c>
      <c r="AH40" s="171">
        <f t="shared" si="5"/>
        <v>-50.375634517766485</v>
      </c>
      <c r="AI40" s="171"/>
      <c r="AJ40" s="171">
        <f t="shared" si="6"/>
        <v>10.903999999999996</v>
      </c>
      <c r="AK40" s="171"/>
      <c r="AL40" s="288">
        <v>23</v>
      </c>
      <c r="AN40" s="7">
        <v>230.096</v>
      </c>
      <c r="AP40" s="61">
        <f t="shared" si="7"/>
        <v>0</v>
      </c>
      <c r="AQ40" s="30">
        <f t="shared" si="8"/>
        <v>0</v>
      </c>
      <c r="AS40" s="30">
        <f>F40-VLOOKUP(B40,'2017 2ºS - Região N, NE e CO'!$B$6:$F$50,5,FALSE)</f>
        <v>0</v>
      </c>
    </row>
    <row r="41" spans="1:45" ht="15.75" hidden="1" customHeight="1" x14ac:dyDescent="0.25">
      <c r="A41" s="1"/>
      <c r="B41" s="22">
        <f>IF('Reaj 2016 - Região N, NE e CO'!B42="","",'Reaj 2016 - Região N, NE e CO'!B42)</f>
        <v>1111</v>
      </c>
      <c r="C41" s="9"/>
      <c r="D41" s="64" t="s">
        <v>40</v>
      </c>
      <c r="E41" s="1"/>
      <c r="F41" s="66">
        <f>'Reaj 2016 - Região N, NE e CO'!P42</f>
        <v>310.65989847715736</v>
      </c>
      <c r="G41" s="67"/>
      <c r="H41" s="66">
        <f>'Reaj 2016 - Região N, NE e CO'!R42</f>
        <v>4.6598984771573599</v>
      </c>
      <c r="I41" s="67"/>
      <c r="J41" s="66">
        <f>'Reaj 2016 - Região N, NE e CO'!T42</f>
        <v>306</v>
      </c>
      <c r="K41" s="68"/>
      <c r="L41" s="275" t="e">
        <f t="shared" si="0"/>
        <v>#VALUE!</v>
      </c>
      <c r="M41" s="163"/>
      <c r="N41" s="276" t="e">
        <f t="shared" si="1"/>
        <v>#VALUE!</v>
      </c>
      <c r="O41" s="163"/>
      <c r="P41" s="277" t="e">
        <f t="shared" si="2"/>
        <v>#VALUE!</v>
      </c>
      <c r="Q41" s="167"/>
      <c r="R41" s="277" t="e">
        <f t="shared" si="3"/>
        <v>#VALUE!</v>
      </c>
      <c r="S41" s="163"/>
      <c r="T41" s="317" t="e">
        <f t="shared" si="4"/>
        <v>#VALUE!</v>
      </c>
      <c r="U41" s="317" t="s">
        <v>234</v>
      </c>
      <c r="V41" s="30"/>
      <c r="Z41" s="251" t="s">
        <v>168</v>
      </c>
      <c r="AD41" s="287">
        <v>0</v>
      </c>
      <c r="AE41" s="288">
        <v>0</v>
      </c>
      <c r="AF41" s="288">
        <v>0</v>
      </c>
      <c r="AG41" s="288">
        <v>0</v>
      </c>
      <c r="AH41" s="171">
        <f t="shared" si="5"/>
        <v>310.65989847715736</v>
      </c>
      <c r="AI41" s="171"/>
      <c r="AJ41" s="171" t="e">
        <f t="shared" si="6"/>
        <v>#VALUE!</v>
      </c>
      <c r="AK41" s="171"/>
      <c r="AL41" s="288" t="s">
        <v>234</v>
      </c>
      <c r="AN41" s="7" t="s">
        <v>234</v>
      </c>
      <c r="AP41" s="61" t="e">
        <f t="shared" si="7"/>
        <v>#VALUE!</v>
      </c>
      <c r="AQ41" s="30" t="e">
        <f t="shared" si="8"/>
        <v>#VALUE!</v>
      </c>
      <c r="AS41" s="30">
        <f>F41-VLOOKUP(B41,'2017 2ºS - Região N, NE e CO'!$B$6:$F$50,5,FALSE)</f>
        <v>0</v>
      </c>
    </row>
    <row r="42" spans="1:45" x14ac:dyDescent="0.25">
      <c r="A42" s="1"/>
      <c r="B42" s="22">
        <f>IF('Reaj 2016 - Região N, NE e CO'!B43="","",'Reaj 2016 - Região N, NE e CO'!B43)</f>
        <v>2006</v>
      </c>
      <c r="C42" s="9"/>
      <c r="D42" s="64" t="s">
        <v>80</v>
      </c>
      <c r="E42" s="1"/>
      <c r="F42" s="66">
        <f>'Reaj 2016 - Região N, NE e CO'!P43</f>
        <v>293.40101522842639</v>
      </c>
      <c r="G42" s="67"/>
      <c r="H42" s="66">
        <f>'Reaj 2016 - Região N, NE e CO'!R43</f>
        <v>4.4010152284263953</v>
      </c>
      <c r="I42" s="67"/>
      <c r="J42" s="66">
        <f>'Reaj 2016 - Região N, NE e CO'!T43</f>
        <v>289</v>
      </c>
      <c r="K42" s="68"/>
      <c r="L42" s="275">
        <f t="shared" si="0"/>
        <v>0.16608996539792384</v>
      </c>
      <c r="M42" s="163"/>
      <c r="N42" s="276">
        <f t="shared" si="1"/>
        <v>48.730964467005066</v>
      </c>
      <c r="O42" s="163"/>
      <c r="P42" s="277">
        <f t="shared" si="2"/>
        <v>244.67005076142132</v>
      </c>
      <c r="Q42" s="167"/>
      <c r="R42" s="277">
        <f t="shared" si="3"/>
        <v>3.6700507614213196</v>
      </c>
      <c r="S42" s="163"/>
      <c r="T42" s="317">
        <f t="shared" si="4"/>
        <v>241</v>
      </c>
      <c r="U42" s="317">
        <v>230.096</v>
      </c>
      <c r="V42" s="30"/>
      <c r="Z42" s="251" t="s">
        <v>148</v>
      </c>
      <c r="AD42" s="287">
        <v>2006</v>
      </c>
      <c r="AE42" s="288">
        <v>292</v>
      </c>
      <c r="AF42" s="288">
        <v>4.38</v>
      </c>
      <c r="AG42" s="288">
        <v>230.096</v>
      </c>
      <c r="AH42" s="171">
        <f t="shared" si="5"/>
        <v>1.4010152284263881</v>
      </c>
      <c r="AI42" s="171"/>
      <c r="AJ42" s="171">
        <f t="shared" si="6"/>
        <v>10.903999999999996</v>
      </c>
      <c r="AK42" s="171"/>
      <c r="AL42" s="288">
        <v>35</v>
      </c>
      <c r="AN42" s="7">
        <v>230.096</v>
      </c>
      <c r="AP42" s="61">
        <f t="shared" si="7"/>
        <v>0</v>
      </c>
      <c r="AQ42" s="30">
        <f t="shared" si="8"/>
        <v>0</v>
      </c>
      <c r="AS42" s="30">
        <f>F42-VLOOKUP(B42,'2017 2ºS - Região N, NE e CO'!$B$6:$F$50,5,FALSE)</f>
        <v>0</v>
      </c>
    </row>
    <row r="43" spans="1:45" x14ac:dyDescent="0.25">
      <c r="A43" s="1"/>
      <c r="B43" s="22">
        <f>IF('Reaj 2016 - Região N, NE e CO'!B44="","",'Reaj 2016 - Região N, NE e CO'!B44)</f>
        <v>1102</v>
      </c>
      <c r="C43" s="9"/>
      <c r="D43" s="64" t="s">
        <v>26</v>
      </c>
      <c r="E43" s="1"/>
      <c r="F43" s="66">
        <f>'Reaj 2016 - Região N, NE e CO'!P44</f>
        <v>310.65989847715736</v>
      </c>
      <c r="G43" s="67"/>
      <c r="H43" s="66">
        <f>'Reaj 2016 - Região N, NE e CO'!R44</f>
        <v>4.6598984771573599</v>
      </c>
      <c r="I43" s="67"/>
      <c r="J43" s="66">
        <f>'Reaj 2016 - Região N, NE e CO'!T44</f>
        <v>306</v>
      </c>
      <c r="K43" s="68"/>
      <c r="L43" s="275">
        <f t="shared" si="0"/>
        <v>0.14705882352941169</v>
      </c>
      <c r="M43" s="163"/>
      <c r="N43" s="276">
        <f t="shared" si="1"/>
        <v>45.68527918781723</v>
      </c>
      <c r="O43" s="163"/>
      <c r="P43" s="277">
        <f t="shared" si="2"/>
        <v>264.97461928934013</v>
      </c>
      <c r="Q43" s="167"/>
      <c r="R43" s="277">
        <f t="shared" si="3"/>
        <v>3.9746192893401018</v>
      </c>
      <c r="S43" s="163"/>
      <c r="T43" s="317">
        <f t="shared" si="4"/>
        <v>261</v>
      </c>
      <c r="U43" s="317">
        <v>250.584</v>
      </c>
      <c r="V43" s="30"/>
      <c r="Z43" s="251" t="s">
        <v>136</v>
      </c>
      <c r="AD43" s="287">
        <v>1102</v>
      </c>
      <c r="AE43" s="288">
        <v>318</v>
      </c>
      <c r="AF43" s="288">
        <v>4.7699999999999996</v>
      </c>
      <c r="AG43" s="288">
        <v>250.584</v>
      </c>
      <c r="AH43" s="171">
        <f t="shared" si="5"/>
        <v>-7.3401015228426445</v>
      </c>
      <c r="AI43" s="171"/>
      <c r="AJ43" s="171">
        <f t="shared" si="6"/>
        <v>10.415999999999997</v>
      </c>
      <c r="AK43" s="171"/>
      <c r="AL43" s="288">
        <v>24</v>
      </c>
      <c r="AN43" s="7">
        <v>250.584</v>
      </c>
      <c r="AP43" s="61">
        <f t="shared" si="7"/>
        <v>0</v>
      </c>
      <c r="AQ43" s="30">
        <f t="shared" si="8"/>
        <v>0</v>
      </c>
      <c r="AS43" s="30">
        <f>F43-VLOOKUP(B43,'2017 2ºS - Região N, NE e CO'!$B$6:$F$50,5,FALSE)</f>
        <v>0</v>
      </c>
    </row>
    <row r="44" spans="1:45" x14ac:dyDescent="0.25">
      <c r="A44" s="1"/>
      <c r="B44" s="22">
        <f>IF('Reaj 2016 - Região N, NE e CO'!B45="","",'Reaj 2016 - Região N, NE e CO'!B45)</f>
        <v>2005</v>
      </c>
      <c r="C44" s="9"/>
      <c r="D44" s="64" t="s">
        <v>81</v>
      </c>
      <c r="E44" s="1"/>
      <c r="F44" s="66">
        <f>'Reaj 2016 - Região N, NE e CO'!P45</f>
        <v>293.40101522842639</v>
      </c>
      <c r="G44" s="67"/>
      <c r="H44" s="66">
        <f>'Reaj 2016 - Região N, NE e CO'!R45</f>
        <v>4.4010152284263953</v>
      </c>
      <c r="I44" s="67"/>
      <c r="J44" s="66">
        <f>'Reaj 2016 - Região N, NE e CO'!T45</f>
        <v>289</v>
      </c>
      <c r="K44" s="68"/>
      <c r="L44" s="275">
        <f t="shared" si="0"/>
        <v>0.16608996539792384</v>
      </c>
      <c r="M44" s="163"/>
      <c r="N44" s="276">
        <f t="shared" si="1"/>
        <v>48.730964467005066</v>
      </c>
      <c r="O44" s="163"/>
      <c r="P44" s="277">
        <f t="shared" si="2"/>
        <v>244.67005076142132</v>
      </c>
      <c r="Q44" s="167"/>
      <c r="R44" s="277">
        <f t="shared" si="3"/>
        <v>3.6700507614213196</v>
      </c>
      <c r="S44" s="163"/>
      <c r="T44" s="317">
        <f t="shared" si="4"/>
        <v>241</v>
      </c>
      <c r="U44" s="317">
        <v>230.096</v>
      </c>
      <c r="V44" s="30"/>
      <c r="Z44" s="251" t="s">
        <v>164</v>
      </c>
      <c r="AD44" s="287">
        <v>2005</v>
      </c>
      <c r="AE44" s="288">
        <v>292</v>
      </c>
      <c r="AF44" s="288">
        <v>4.38</v>
      </c>
      <c r="AG44" s="288">
        <v>230.096</v>
      </c>
      <c r="AH44" s="171">
        <f t="shared" si="5"/>
        <v>1.4010152284263881</v>
      </c>
      <c r="AI44" s="171"/>
      <c r="AJ44" s="171">
        <f t="shared" si="6"/>
        <v>10.903999999999996</v>
      </c>
      <c r="AK44" s="171"/>
      <c r="AL44" s="288">
        <v>36</v>
      </c>
      <c r="AN44" s="7">
        <v>230.096</v>
      </c>
      <c r="AP44" s="61">
        <f t="shared" si="7"/>
        <v>0</v>
      </c>
      <c r="AQ44" s="30">
        <f t="shared" si="8"/>
        <v>0</v>
      </c>
      <c r="AS44" s="30">
        <f>F44-VLOOKUP(B44,'2017 2ºS - Região N, NE e CO'!$B$6:$F$50,5,FALSE)</f>
        <v>0</v>
      </c>
    </row>
    <row r="45" spans="1:45" ht="26.25" hidden="1" customHeight="1" x14ac:dyDescent="0.25">
      <c r="A45" s="1"/>
      <c r="B45" s="22">
        <f>IF('Reaj 2016 - Região N, NE e CO'!B46="","",'Reaj 2016 - Região N, NE e CO'!B46)</f>
        <v>1108</v>
      </c>
      <c r="C45" s="9"/>
      <c r="D45" s="64" t="s">
        <v>112</v>
      </c>
      <c r="E45" s="1"/>
      <c r="F45" s="66">
        <f>'Reaj 2016 - Região N, NE e CO'!P46</f>
        <v>297.46192893401013</v>
      </c>
      <c r="G45" s="67"/>
      <c r="H45" s="66">
        <f>'Reaj 2016 - Região N, NE e CO'!R46</f>
        <v>4.4619289340101522</v>
      </c>
      <c r="I45" s="67"/>
      <c r="J45" s="66">
        <f>'Reaj 2016 - Região N, NE e CO'!T46</f>
        <v>293</v>
      </c>
      <c r="K45" s="68"/>
      <c r="L45" s="275" t="e">
        <f t="shared" si="0"/>
        <v>#VALUE!</v>
      </c>
      <c r="M45" s="163"/>
      <c r="N45" s="276" t="e">
        <f t="shared" si="1"/>
        <v>#VALUE!</v>
      </c>
      <c r="O45" s="163"/>
      <c r="P45" s="277" t="e">
        <f t="shared" si="2"/>
        <v>#VALUE!</v>
      </c>
      <c r="Q45" s="167"/>
      <c r="R45" s="277" t="e">
        <f t="shared" si="3"/>
        <v>#VALUE!</v>
      </c>
      <c r="S45" s="163"/>
      <c r="T45" s="317" t="e">
        <f t="shared" si="4"/>
        <v>#VALUE!</v>
      </c>
      <c r="U45" s="317" t="s">
        <v>234</v>
      </c>
      <c r="V45" s="30"/>
      <c r="Z45" s="251" t="s">
        <v>169</v>
      </c>
      <c r="AD45" s="287">
        <v>0</v>
      </c>
      <c r="AE45" s="288">
        <v>0</v>
      </c>
      <c r="AF45" s="288">
        <v>0</v>
      </c>
      <c r="AG45" s="288">
        <v>0</v>
      </c>
      <c r="AH45" s="171">
        <f t="shared" si="5"/>
        <v>297.46192893401013</v>
      </c>
      <c r="AI45" s="171"/>
      <c r="AJ45" s="171" t="e">
        <f t="shared" si="6"/>
        <v>#VALUE!</v>
      </c>
      <c r="AK45" s="171"/>
      <c r="AL45" s="288" t="s">
        <v>234</v>
      </c>
      <c r="AN45" s="7" t="s">
        <v>234</v>
      </c>
      <c r="AP45" s="61" t="e">
        <f t="shared" si="7"/>
        <v>#VALUE!</v>
      </c>
      <c r="AQ45" s="30" t="e">
        <f t="shared" si="8"/>
        <v>#VALUE!</v>
      </c>
      <c r="AS45" s="30">
        <f>F45-VLOOKUP(B45,'2017 2ºS - Região N, NE e CO'!$B$6:$F$50,5,FALSE)</f>
        <v>0</v>
      </c>
    </row>
    <row r="46" spans="1:45" ht="26.25" x14ac:dyDescent="0.25">
      <c r="A46" s="1"/>
      <c r="B46" s="22">
        <v>1138</v>
      </c>
      <c r="C46" s="9"/>
      <c r="D46" s="64" t="s">
        <v>391</v>
      </c>
      <c r="E46" s="1"/>
      <c r="F46" s="66">
        <f>F45</f>
        <v>297.46192893401013</v>
      </c>
      <c r="G46" s="67"/>
      <c r="H46" s="66"/>
      <c r="I46" s="67"/>
      <c r="J46" s="66"/>
      <c r="K46" s="68"/>
      <c r="L46" s="275">
        <f t="shared" si="0"/>
        <v>0.17747440273037537</v>
      </c>
      <c r="M46" s="163"/>
      <c r="N46" s="276">
        <f t="shared" si="1"/>
        <v>52.79187817258881</v>
      </c>
      <c r="O46" s="163"/>
      <c r="P46" s="277">
        <f t="shared" si="2"/>
        <v>244.67005076142132</v>
      </c>
      <c r="Q46" s="167"/>
      <c r="R46" s="277">
        <f t="shared" si="3"/>
        <v>3.6700507614213196</v>
      </c>
      <c r="S46" s="163"/>
      <c r="T46" s="317">
        <f t="shared" si="4"/>
        <v>241</v>
      </c>
      <c r="U46" s="66">
        <v>230.096</v>
      </c>
      <c r="V46" s="30"/>
      <c r="Z46" s="251"/>
      <c r="AD46" s="287">
        <v>1138</v>
      </c>
      <c r="AE46" s="288">
        <v>292</v>
      </c>
      <c r="AF46" s="288">
        <v>4.38</v>
      </c>
      <c r="AG46" s="288">
        <v>230.096</v>
      </c>
      <c r="AH46" s="171">
        <f t="shared" si="5"/>
        <v>5.4619289340101318</v>
      </c>
      <c r="AI46" s="171"/>
      <c r="AJ46" s="171">
        <f t="shared" si="6"/>
        <v>10.903999999999996</v>
      </c>
      <c r="AK46" s="171"/>
      <c r="AL46" s="288">
        <v>25</v>
      </c>
      <c r="AN46" s="7">
        <v>230.096</v>
      </c>
      <c r="AP46" s="61">
        <f t="shared" si="7"/>
        <v>0</v>
      </c>
      <c r="AQ46" s="30">
        <f t="shared" si="8"/>
        <v>0</v>
      </c>
      <c r="AS46" s="30">
        <f>F46-VLOOKUP(B46,'2017 2ºS - Região N, NE e CO'!$B$6:$F$50,5,FALSE)</f>
        <v>0</v>
      </c>
    </row>
    <row r="47" spans="1:45" x14ac:dyDescent="0.25">
      <c r="A47" s="1"/>
      <c r="B47" s="22">
        <f>IF('Reaj 2016 - Região N, NE e CO'!B48="","",'Reaj 2016 - Região N, NE e CO'!B48)</f>
        <v>1127</v>
      </c>
      <c r="C47" s="9"/>
      <c r="D47" s="64" t="s">
        <v>103</v>
      </c>
      <c r="E47" s="1"/>
      <c r="F47" s="66">
        <f>'Reaj 2016 - Região N, NE e CO'!P48</f>
        <v>264.97461928934013</v>
      </c>
      <c r="G47" s="67"/>
      <c r="H47" s="66">
        <f>'Reaj 2016 - Região N, NE e CO'!R48</f>
        <v>3.9746192893401018</v>
      </c>
      <c r="I47" s="67"/>
      <c r="J47" s="66">
        <f>'Reaj 2016 - Região N, NE e CO'!T48</f>
        <v>261</v>
      </c>
      <c r="K47" s="68"/>
      <c r="L47" s="275">
        <f t="shared" si="0"/>
        <v>7.6628352490421534E-2</v>
      </c>
      <c r="M47" s="163"/>
      <c r="N47" s="276">
        <f t="shared" si="1"/>
        <v>20.304568527918804</v>
      </c>
      <c r="O47" s="163"/>
      <c r="P47" s="277">
        <f t="shared" si="2"/>
        <v>244.67005076142132</v>
      </c>
      <c r="Q47" s="167"/>
      <c r="R47" s="277">
        <f t="shared" si="3"/>
        <v>3.6700507614213196</v>
      </c>
      <c r="S47" s="163"/>
      <c r="T47" s="317">
        <f t="shared" si="4"/>
        <v>241</v>
      </c>
      <c r="U47" s="317">
        <v>230.096</v>
      </c>
      <c r="V47" s="30"/>
      <c r="Z47" s="251" t="s">
        <v>154</v>
      </c>
      <c r="AD47" s="287">
        <v>1127</v>
      </c>
      <c r="AE47" s="288">
        <v>292</v>
      </c>
      <c r="AF47" s="288">
        <v>4.38</v>
      </c>
      <c r="AG47" s="288">
        <v>230.096</v>
      </c>
      <c r="AH47" s="171">
        <f t="shared" si="5"/>
        <v>-27.025380710659874</v>
      </c>
      <c r="AI47" s="171"/>
      <c r="AJ47" s="171">
        <f t="shared" si="6"/>
        <v>10.903999999999996</v>
      </c>
      <c r="AK47" s="171"/>
      <c r="AL47" s="288">
        <v>26</v>
      </c>
      <c r="AN47" s="7">
        <v>230.096</v>
      </c>
      <c r="AP47" s="61">
        <f t="shared" si="7"/>
        <v>0</v>
      </c>
      <c r="AQ47" s="30">
        <f t="shared" si="8"/>
        <v>0</v>
      </c>
      <c r="AS47" s="30">
        <f>F47-VLOOKUP(B47,'2017 2ºS - Região N, NE e CO'!$B$6:$F$50,5,FALSE)</f>
        <v>0</v>
      </c>
    </row>
    <row r="48" spans="1:45" ht="15.75" hidden="1" customHeight="1" x14ac:dyDescent="0.25">
      <c r="A48" s="1"/>
      <c r="B48" s="22">
        <f>IF('Reaj 2016 - Região N, NE e CO'!B49="","",'Reaj 2016 - Região N, NE e CO'!B49)</f>
        <v>1123</v>
      </c>
      <c r="C48" s="9"/>
      <c r="D48" s="64" t="s">
        <v>28</v>
      </c>
      <c r="E48" s="1"/>
      <c r="F48" s="66">
        <f>'Reaj 2016 - Região N, NE e CO'!P49</f>
        <v>344.16243654822335</v>
      </c>
      <c r="G48" s="67"/>
      <c r="H48" s="66">
        <f>'Reaj 2016 - Região N, NE e CO'!R49</f>
        <v>5.1624365482233499</v>
      </c>
      <c r="I48" s="67"/>
      <c r="J48" s="66">
        <f>'Reaj 2016 - Região N, NE e CO'!T49</f>
        <v>339</v>
      </c>
      <c r="K48" s="68"/>
      <c r="L48" s="275" t="e">
        <f t="shared" si="0"/>
        <v>#VALUE!</v>
      </c>
      <c r="M48" s="163"/>
      <c r="N48" s="276" t="e">
        <f t="shared" si="1"/>
        <v>#VALUE!</v>
      </c>
      <c r="O48" s="163"/>
      <c r="P48" s="277" t="e">
        <f t="shared" si="2"/>
        <v>#VALUE!</v>
      </c>
      <c r="Q48" s="167"/>
      <c r="R48" s="277" t="e">
        <f t="shared" si="3"/>
        <v>#VALUE!</v>
      </c>
      <c r="S48" s="163"/>
      <c r="T48" s="317" t="e">
        <f t="shared" si="4"/>
        <v>#VALUE!</v>
      </c>
      <c r="U48" s="317" t="s">
        <v>234</v>
      </c>
      <c r="V48" s="30"/>
      <c r="AD48" s="287">
        <v>0</v>
      </c>
      <c r="AE48" s="288">
        <v>0</v>
      </c>
      <c r="AF48" s="288">
        <v>0</v>
      </c>
      <c r="AG48" s="288">
        <v>0</v>
      </c>
      <c r="AH48" s="171">
        <f t="shared" si="5"/>
        <v>344.16243654822335</v>
      </c>
      <c r="AI48" s="171"/>
      <c r="AJ48" s="171" t="e">
        <f t="shared" si="6"/>
        <v>#VALUE!</v>
      </c>
      <c r="AK48" s="171"/>
      <c r="AL48" s="288" t="s">
        <v>234</v>
      </c>
      <c r="AN48" s="7" t="s">
        <v>234</v>
      </c>
      <c r="AP48" s="61" t="e">
        <f t="shared" si="7"/>
        <v>#VALUE!</v>
      </c>
      <c r="AQ48" s="30" t="e">
        <f t="shared" si="8"/>
        <v>#VALUE!</v>
      </c>
      <c r="AS48" s="30">
        <f>F48-VLOOKUP(B48,'2017 2ºS - Região N, NE e CO'!$B$6:$F$50,5,FALSE)</f>
        <v>0</v>
      </c>
    </row>
    <row r="49" spans="1:56" x14ac:dyDescent="0.25">
      <c r="A49" s="1"/>
      <c r="B49" s="22">
        <f>IF('Reaj 2016 - Região N, NE e CO'!B50="","",'Reaj 2016 - Região N, NE e CO'!B50)</f>
        <v>1103</v>
      </c>
      <c r="C49" s="9"/>
      <c r="D49" s="64" t="s">
        <v>29</v>
      </c>
      <c r="E49" s="1"/>
      <c r="F49" s="66">
        <f>'Reaj 2016 - Região N, NE e CO'!P50</f>
        <v>344.16243654822335</v>
      </c>
      <c r="G49" s="67"/>
      <c r="H49" s="66">
        <f>'Reaj 2016 - Região N, NE e CO'!R50</f>
        <v>5.1624365482233499</v>
      </c>
      <c r="I49" s="67"/>
      <c r="J49" s="66">
        <f>'Reaj 2016 - Região N, NE e CO'!T50</f>
        <v>339</v>
      </c>
      <c r="K49" s="68"/>
      <c r="L49" s="275">
        <f t="shared" si="0"/>
        <v>0.23008849557522118</v>
      </c>
      <c r="M49" s="163"/>
      <c r="N49" s="276">
        <f t="shared" si="1"/>
        <v>79.187817258883229</v>
      </c>
      <c r="O49" s="163"/>
      <c r="P49" s="277">
        <f t="shared" si="2"/>
        <v>264.97461928934013</v>
      </c>
      <c r="Q49" s="167"/>
      <c r="R49" s="277">
        <f t="shared" si="3"/>
        <v>3.9746192893401018</v>
      </c>
      <c r="S49" s="163"/>
      <c r="T49" s="317">
        <f t="shared" si="4"/>
        <v>261</v>
      </c>
      <c r="U49" s="317">
        <v>250.584</v>
      </c>
      <c r="V49" s="30"/>
      <c r="AD49" s="287">
        <v>1103</v>
      </c>
      <c r="AE49" s="288">
        <v>318</v>
      </c>
      <c r="AF49" s="288">
        <v>4.7699999999999996</v>
      </c>
      <c r="AG49" s="288">
        <v>250.584</v>
      </c>
      <c r="AH49" s="171">
        <f t="shared" si="5"/>
        <v>26.162436548223354</v>
      </c>
      <c r="AI49" s="171"/>
      <c r="AJ49" s="171">
        <f t="shared" si="6"/>
        <v>10.415999999999997</v>
      </c>
      <c r="AK49" s="171"/>
      <c r="AL49" s="288">
        <v>27</v>
      </c>
      <c r="AN49" s="7">
        <v>250.584</v>
      </c>
      <c r="AP49" s="61">
        <f t="shared" si="7"/>
        <v>0</v>
      </c>
      <c r="AQ49" s="30">
        <f t="shared" si="8"/>
        <v>0</v>
      </c>
      <c r="AS49" s="30">
        <f>F49-VLOOKUP(B49,'2017 2ºS - Região N, NE e CO'!$B$6:$F$50,5,FALSE)</f>
        <v>0</v>
      </c>
    </row>
    <row r="50" spans="1:56" x14ac:dyDescent="0.25">
      <c r="A50" s="1"/>
      <c r="B50" s="22">
        <f>IF('Reaj 2016 - Região N, NE e CO'!B51="","",'Reaj 2016 - Região N, NE e CO'!B51)</f>
        <v>1163</v>
      </c>
      <c r="C50" s="9"/>
      <c r="D50" s="64" t="s">
        <v>30</v>
      </c>
      <c r="E50" s="1"/>
      <c r="F50" s="66">
        <f>'Reaj 2016 - Região N, NE e CO'!P51</f>
        <v>294.41624365482232</v>
      </c>
      <c r="G50" s="67"/>
      <c r="H50" s="66">
        <f>'Reaj 2016 - Região N, NE e CO'!R51</f>
        <v>4.4162436548223347</v>
      </c>
      <c r="I50" s="67"/>
      <c r="J50" s="66">
        <f>'Reaj 2016 - Região N, NE e CO'!T51</f>
        <v>290</v>
      </c>
      <c r="K50" s="68"/>
      <c r="L50" s="275">
        <f t="shared" si="0"/>
        <v>0.13448275862068962</v>
      </c>
      <c r="M50" s="163"/>
      <c r="N50" s="276">
        <f t="shared" si="1"/>
        <v>39.593908629441614</v>
      </c>
      <c r="O50" s="163"/>
      <c r="P50" s="277">
        <f t="shared" si="2"/>
        <v>254.82233502538071</v>
      </c>
      <c r="Q50" s="167"/>
      <c r="R50" s="277">
        <f t="shared" si="3"/>
        <v>3.8223350253807107</v>
      </c>
      <c r="S50" s="163"/>
      <c r="T50" s="317">
        <f t="shared" si="4"/>
        <v>251</v>
      </c>
      <c r="U50" s="317">
        <v>240.34</v>
      </c>
      <c r="V50" s="30"/>
      <c r="AD50" s="287">
        <v>1163</v>
      </c>
      <c r="AE50" s="288">
        <v>305</v>
      </c>
      <c r="AF50" s="288">
        <v>4.5750000000000002</v>
      </c>
      <c r="AG50" s="288">
        <v>240.34</v>
      </c>
      <c r="AH50" s="171">
        <f t="shared" si="5"/>
        <v>-10.583756345177676</v>
      </c>
      <c r="AI50" s="171"/>
      <c r="AJ50" s="171">
        <f t="shared" si="6"/>
        <v>10.659999999999997</v>
      </c>
      <c r="AK50" s="171"/>
      <c r="AL50" s="288">
        <v>19</v>
      </c>
      <c r="AN50" s="7">
        <v>240.34</v>
      </c>
      <c r="AP50" s="61">
        <f t="shared" si="7"/>
        <v>0</v>
      </c>
      <c r="AQ50" s="30">
        <f t="shared" si="8"/>
        <v>0</v>
      </c>
      <c r="AS50" s="30">
        <f>F50-VLOOKUP(B50,'2017 2ºS - Região N, NE e CO'!$B$6:$F$50,5,FALSE)</f>
        <v>0</v>
      </c>
    </row>
    <row r="51" spans="1:56" ht="4.9000000000000004" customHeight="1" x14ac:dyDescent="0.25">
      <c r="A51" s="9"/>
      <c r="B51" s="31"/>
      <c r="C51" s="9"/>
      <c r="D51" s="28"/>
      <c r="E51" s="28"/>
      <c r="F51" s="28"/>
      <c r="G51" s="9"/>
      <c r="H51" s="9"/>
      <c r="I51" s="9"/>
      <c r="J51" s="32"/>
      <c r="K51" s="28"/>
      <c r="M51" s="164"/>
      <c r="O51" s="164"/>
      <c r="Q51" s="164"/>
      <c r="S51" s="164"/>
      <c r="AD51" s="287"/>
      <c r="AE51" s="288"/>
      <c r="AF51" s="288"/>
      <c r="AG51" s="288"/>
      <c r="AH51" s="171"/>
      <c r="AI51" s="171"/>
      <c r="AJ51" s="171"/>
      <c r="AK51" s="171"/>
      <c r="AL51" s="288"/>
      <c r="AP51" s="61"/>
      <c r="AQ51" s="30"/>
      <c r="BC51" s="7" t="str">
        <f t="shared" ref="BC51" si="9">B51&amp;D51&amp;F51&amp;L51&amp;N51&amp;P51&amp;R51&amp;T51</f>
        <v/>
      </c>
      <c r="BD51" s="7" t="s">
        <v>234</v>
      </c>
    </row>
    <row r="52" spans="1:56" ht="15.75" customHeight="1" x14ac:dyDescent="0.25">
      <c r="A52" s="33"/>
      <c r="B52" s="354" t="s">
        <v>31</v>
      </c>
      <c r="C52" s="354"/>
      <c r="D52" s="354"/>
      <c r="E52" s="354"/>
      <c r="F52" s="354"/>
      <c r="G52" s="354"/>
      <c r="H52" s="354"/>
      <c r="I52" s="354"/>
      <c r="J52" s="354"/>
      <c r="K52" s="354"/>
      <c r="L52" s="354"/>
      <c r="M52" s="354"/>
      <c r="N52" s="354"/>
      <c r="O52" s="354"/>
      <c r="P52" s="354"/>
      <c r="Q52" s="354"/>
      <c r="R52" s="354"/>
      <c r="S52" s="354"/>
      <c r="T52" s="354"/>
      <c r="U52" s="315"/>
      <c r="AD52" s="287"/>
      <c r="AE52" s="288"/>
      <c r="AF52" s="288"/>
      <c r="AG52" s="288"/>
      <c r="AH52" s="171"/>
      <c r="AI52" s="171"/>
      <c r="AJ52" s="171"/>
      <c r="AK52" s="171"/>
      <c r="AL52" s="288"/>
      <c r="AP52" s="61"/>
      <c r="AQ52" s="30"/>
    </row>
    <row r="53" spans="1:56" ht="21.75" customHeight="1" x14ac:dyDescent="0.25">
      <c r="A53" s="9"/>
      <c r="B53" s="31"/>
      <c r="C53" s="9"/>
      <c r="D53" s="28"/>
      <c r="E53" s="28"/>
      <c r="F53" s="28"/>
      <c r="G53" s="9"/>
      <c r="H53" s="9"/>
      <c r="I53" s="9"/>
      <c r="J53" s="32"/>
      <c r="K53" s="28"/>
      <c r="M53" s="164"/>
      <c r="O53" s="164"/>
      <c r="Q53" s="164"/>
      <c r="S53" s="164"/>
      <c r="AD53" s="287"/>
      <c r="AE53" s="288"/>
      <c r="AF53" s="288"/>
      <c r="AG53" s="288"/>
      <c r="AH53" s="171"/>
      <c r="AI53" s="171"/>
      <c r="AJ53" s="171"/>
      <c r="AK53" s="171"/>
      <c r="AL53" s="288"/>
      <c r="AP53" s="61"/>
      <c r="AQ53" s="30"/>
    </row>
    <row r="54" spans="1:56" x14ac:dyDescent="0.25">
      <c r="A54" s="35"/>
      <c r="B54" s="347" t="s">
        <v>32</v>
      </c>
      <c r="C54" s="347"/>
      <c r="D54" s="347"/>
      <c r="E54" s="347"/>
      <c r="F54" s="347"/>
      <c r="G54" s="347"/>
      <c r="H54" s="347"/>
      <c r="I54" s="347"/>
      <c r="J54" s="347"/>
      <c r="K54" s="347"/>
      <c r="L54" s="347"/>
      <c r="M54" s="347"/>
      <c r="N54" s="347"/>
      <c r="O54" s="347"/>
      <c r="P54" s="347"/>
      <c r="Q54" s="347"/>
      <c r="R54" s="347"/>
      <c r="S54" s="347"/>
      <c r="AD54" s="287"/>
      <c r="AE54" s="288"/>
      <c r="AF54" s="288"/>
      <c r="AG54" s="288"/>
      <c r="AH54" s="171"/>
      <c r="AI54" s="171"/>
      <c r="AJ54" s="171"/>
      <c r="AK54" s="171"/>
      <c r="AL54" s="288"/>
      <c r="AP54" s="61"/>
      <c r="AQ54" s="30"/>
    </row>
    <row r="55" spans="1:56" x14ac:dyDescent="0.25">
      <c r="A55" s="9"/>
      <c r="B55" s="349" t="s">
        <v>64</v>
      </c>
      <c r="C55" s="349"/>
      <c r="D55" s="349"/>
      <c r="E55" s="349"/>
      <c r="F55" s="349"/>
      <c r="G55" s="349"/>
      <c r="H55" s="349"/>
      <c r="I55" s="349"/>
      <c r="J55" s="349"/>
      <c r="K55" s="9"/>
      <c r="M55" s="77"/>
      <c r="O55" s="77"/>
      <c r="Q55" s="77"/>
      <c r="S55" s="77"/>
    </row>
    <row r="56" spans="1:56" x14ac:dyDescent="0.25">
      <c r="A56" s="35"/>
      <c r="B56" s="348"/>
      <c r="C56" s="348"/>
      <c r="D56" s="348"/>
      <c r="E56" s="348"/>
      <c r="F56" s="348"/>
      <c r="G56" s="348"/>
      <c r="H56" s="348"/>
      <c r="I56" s="348"/>
      <c r="J56" s="348"/>
      <c r="K56" s="296"/>
      <c r="M56" s="165"/>
      <c r="O56" s="165"/>
      <c r="Q56" s="165"/>
      <c r="S56" s="165"/>
    </row>
    <row r="57" spans="1:56" ht="15" customHeight="1" x14ac:dyDescent="0.25">
      <c r="A57" s="35"/>
      <c r="B57" s="348" t="s">
        <v>388</v>
      </c>
      <c r="C57" s="348"/>
      <c r="D57" s="348"/>
      <c r="E57" s="348"/>
      <c r="F57" s="348"/>
      <c r="G57" s="348"/>
      <c r="H57" s="348"/>
      <c r="I57" s="348"/>
      <c r="J57" s="348"/>
      <c r="K57" s="296"/>
      <c r="M57" s="165"/>
      <c r="O57" s="165"/>
      <c r="Q57" s="165"/>
      <c r="S57" s="165"/>
    </row>
    <row r="58" spans="1:56" ht="15" customHeight="1" x14ac:dyDescent="0.25">
      <c r="A58" s="35"/>
      <c r="B58" s="296"/>
      <c r="C58" s="296"/>
      <c r="D58" s="296"/>
      <c r="E58" s="296"/>
      <c r="F58" s="296"/>
      <c r="G58" s="296"/>
      <c r="H58" s="296"/>
      <c r="I58" s="296"/>
      <c r="J58" s="296"/>
      <c r="K58" s="296"/>
      <c r="M58" s="165"/>
      <c r="O58" s="165"/>
      <c r="Q58" s="165"/>
      <c r="S58" s="165"/>
    </row>
    <row r="59" spans="1:56" ht="15" customHeight="1" x14ac:dyDescent="0.25">
      <c r="A59" s="35"/>
      <c r="B59" s="296"/>
      <c r="C59" s="296"/>
      <c r="D59" s="296"/>
      <c r="E59" s="296"/>
      <c r="F59" s="296"/>
      <c r="G59" s="296"/>
      <c r="H59" s="296"/>
      <c r="I59" s="296"/>
      <c r="J59" s="296"/>
      <c r="K59" s="296"/>
      <c r="M59" s="165"/>
      <c r="O59" s="165"/>
      <c r="Q59" s="165"/>
      <c r="S59" s="165"/>
    </row>
    <row r="60" spans="1:56" x14ac:dyDescent="0.25">
      <c r="A60" s="26"/>
      <c r="B60" s="35"/>
      <c r="C60" s="9"/>
      <c r="D60" s="35"/>
      <c r="E60" s="35"/>
      <c r="F60" s="35"/>
      <c r="G60" s="9"/>
      <c r="H60" s="35"/>
      <c r="I60" s="9"/>
      <c r="J60" s="35"/>
      <c r="K60" s="35"/>
      <c r="M60" s="166"/>
      <c r="O60" s="166"/>
      <c r="Q60" s="166"/>
      <c r="S60" s="166"/>
    </row>
    <row r="61" spans="1:56" ht="15.75" customHeight="1" x14ac:dyDescent="0.25">
      <c r="A61" s="26"/>
      <c r="B61" s="344" t="s">
        <v>390</v>
      </c>
      <c r="C61" s="344"/>
      <c r="D61" s="344"/>
      <c r="E61" s="344"/>
      <c r="F61" s="344"/>
      <c r="G61" s="344"/>
      <c r="H61" s="344"/>
      <c r="I61" s="344"/>
      <c r="J61" s="344"/>
      <c r="K61" s="344"/>
      <c r="L61" s="344"/>
      <c r="M61" s="344"/>
      <c r="N61" s="344"/>
      <c r="O61" s="344"/>
      <c r="P61" s="344"/>
      <c r="Q61" s="344"/>
      <c r="R61" s="344"/>
      <c r="S61" s="344"/>
      <c r="T61" s="344"/>
      <c r="U61" s="344"/>
      <c r="V61" s="344"/>
    </row>
    <row r="62" spans="1:56" ht="15.75" customHeight="1" x14ac:dyDescent="0.25">
      <c r="B62" s="344" t="s">
        <v>46</v>
      </c>
      <c r="C62" s="344"/>
      <c r="D62" s="344"/>
      <c r="E62" s="344"/>
      <c r="F62" s="344"/>
      <c r="G62" s="344"/>
      <c r="H62" s="344"/>
      <c r="I62" s="344"/>
      <c r="J62" s="344"/>
      <c r="K62" s="344"/>
      <c r="L62" s="344"/>
      <c r="M62" s="344"/>
      <c r="N62" s="344"/>
      <c r="O62" s="344"/>
      <c r="P62" s="344"/>
      <c r="Q62" s="344"/>
      <c r="R62" s="344"/>
      <c r="S62" s="344"/>
      <c r="T62" s="344"/>
      <c r="U62" s="344"/>
      <c r="V62" s="344"/>
    </row>
  </sheetData>
  <mergeCells count="10">
    <mergeCell ref="B56:J56"/>
    <mergeCell ref="B57:J57"/>
    <mergeCell ref="B61:V61"/>
    <mergeCell ref="B62:V62"/>
    <mergeCell ref="B2:S2"/>
    <mergeCell ref="B3:S3"/>
    <mergeCell ref="B4:T5"/>
    <mergeCell ref="B54:S54"/>
    <mergeCell ref="B55:J55"/>
    <mergeCell ref="B52:T52"/>
  </mergeCells>
  <printOptions horizontalCentered="1"/>
  <pageMargins left="0.36" right="0.38" top="1.3779527559055118" bottom="0.78740157480314965" header="0.31496062992125984" footer="0.31496062992125984"/>
  <pageSetup paperSize="9" scale="58" orientation="portrait" r:id="rId1"/>
  <headerFooter>
    <oddHeader>&amp;R&amp;"Arial,Negrito"&amp;18Anexo 2</oddHeader>
  </headerFooter>
  <ignoredErrors>
    <ignoredError sqref="L33:S33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1">
    <tabColor theme="8" tint="-0.499984740745262"/>
    <pageSetUpPr fitToPage="1"/>
  </sheetPr>
  <dimension ref="A1:T62"/>
  <sheetViews>
    <sheetView showGridLines="0" topLeftCell="B1" zoomScale="85" zoomScaleNormal="85" workbookViewId="0">
      <pane ySplit="7" topLeftCell="A8" activePane="bottomLeft" state="frozen"/>
      <selection activeCell="BD15" sqref="BC15:BD15"/>
      <selection pane="bottomLeft" activeCell="D46" sqref="D46"/>
    </sheetView>
  </sheetViews>
  <sheetFormatPr defaultColWidth="9.140625" defaultRowHeight="15.75" x14ac:dyDescent="0.25"/>
  <cols>
    <col min="1" max="1" width="1.7109375" style="7" customWidth="1"/>
    <col min="2" max="2" width="9.85546875" style="7" customWidth="1"/>
    <col min="3" max="3" width="0.42578125" style="7" customWidth="1"/>
    <col min="4" max="4" width="60" style="7" customWidth="1"/>
    <col min="5" max="5" width="0.5703125" style="7" customWidth="1"/>
    <col min="6" max="6" width="16.85546875" style="7" customWidth="1"/>
    <col min="7" max="7" width="0.42578125" style="7" customWidth="1"/>
    <col min="8" max="8" width="15.85546875" style="7" customWidth="1"/>
    <col min="9" max="9" width="0.42578125" style="7" customWidth="1"/>
    <col min="10" max="10" width="17.5703125" style="7" customWidth="1"/>
    <col min="11" max="11" width="0.85546875" style="7" customWidth="1"/>
    <col min="12" max="12" width="19.85546875" style="7" bestFit="1" customWidth="1"/>
    <col min="13" max="13" width="0.42578125" style="7" customWidth="1"/>
    <col min="14" max="14" width="20.5703125" style="7" customWidth="1"/>
    <col min="15" max="15" width="1.7109375" style="7" customWidth="1"/>
    <col min="16" max="20" width="0" style="7" hidden="1" customWidth="1"/>
    <col min="21" max="16384" width="9.140625" style="7"/>
  </cols>
  <sheetData>
    <row r="1" spans="1:20" s="5" customFormat="1" ht="12.75" customHeight="1" x14ac:dyDescent="0.25">
      <c r="A1" s="1"/>
      <c r="B1" s="2"/>
      <c r="C1" s="1"/>
      <c r="D1" s="3"/>
      <c r="E1" s="1"/>
      <c r="F1" s="4"/>
      <c r="G1" s="1"/>
      <c r="H1" s="4"/>
      <c r="I1" s="1"/>
      <c r="J1" s="4"/>
      <c r="K1" s="1"/>
      <c r="L1" s="4"/>
      <c r="M1" s="1"/>
      <c r="O1" s="6"/>
    </row>
    <row r="2" spans="1:20" ht="23.25" customHeight="1" x14ac:dyDescent="0.25">
      <c r="A2" s="1"/>
      <c r="B2" s="344" t="s">
        <v>0</v>
      </c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1"/>
    </row>
    <row r="3" spans="1:20" s="5" customFormat="1" x14ac:dyDescent="0.25">
      <c r="A3" s="1"/>
      <c r="B3" s="344" t="s">
        <v>62</v>
      </c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6"/>
    </row>
    <row r="4" spans="1:20" x14ac:dyDescent="0.25">
      <c r="A4" s="1"/>
      <c r="B4" s="345" t="s">
        <v>389</v>
      </c>
      <c r="C4" s="345"/>
      <c r="D4" s="345"/>
      <c r="E4" s="345"/>
      <c r="F4" s="345"/>
      <c r="G4" s="345"/>
      <c r="H4" s="345"/>
      <c r="I4" s="345"/>
      <c r="J4" s="345"/>
      <c r="K4" s="345"/>
      <c r="L4" s="345"/>
      <c r="M4" s="345"/>
      <c r="N4" s="345"/>
      <c r="O4" s="1"/>
    </row>
    <row r="5" spans="1:20" ht="6.75" customHeight="1" x14ac:dyDescent="0.25">
      <c r="A5" s="1"/>
      <c r="B5" s="273"/>
      <c r="C5" s="9"/>
      <c r="D5" s="10"/>
      <c r="E5" s="1"/>
      <c r="F5" s="11"/>
      <c r="G5" s="9"/>
      <c r="H5" s="11"/>
      <c r="I5" s="9"/>
      <c r="J5" s="11"/>
      <c r="K5" s="1"/>
      <c r="L5" s="11"/>
      <c r="M5" s="9"/>
      <c r="N5" s="11"/>
      <c r="O5" s="1"/>
    </row>
    <row r="6" spans="1:20" ht="47.25" x14ac:dyDescent="0.25">
      <c r="A6" s="12"/>
      <c r="B6" s="13" t="s">
        <v>2</v>
      </c>
      <c r="C6" s="14"/>
      <c r="D6" s="15" t="s">
        <v>3</v>
      </c>
      <c r="E6" s="12"/>
      <c r="F6" s="16" t="s">
        <v>4</v>
      </c>
      <c r="G6" s="14"/>
      <c r="H6" s="16" t="s">
        <v>48</v>
      </c>
      <c r="I6" s="14"/>
      <c r="J6" s="16" t="s">
        <v>6</v>
      </c>
      <c r="K6" s="12"/>
      <c r="L6" s="16" t="s">
        <v>7</v>
      </c>
      <c r="M6" s="14"/>
      <c r="N6" s="17" t="s">
        <v>49</v>
      </c>
      <c r="O6" s="12"/>
    </row>
    <row r="7" spans="1:20" s="21" customFormat="1" ht="4.5" customHeight="1" x14ac:dyDescent="0.2">
      <c r="A7" s="1"/>
      <c r="B7" s="312"/>
      <c r="C7" s="9"/>
      <c r="D7" s="19"/>
      <c r="E7" s="1"/>
      <c r="F7" s="316"/>
      <c r="G7" s="9"/>
      <c r="H7" s="316"/>
      <c r="I7" s="9"/>
      <c r="J7" s="316"/>
      <c r="K7" s="1"/>
      <c r="L7" s="316"/>
      <c r="M7" s="9"/>
      <c r="N7" s="316"/>
      <c r="O7" s="1"/>
    </row>
    <row r="8" spans="1:20" hidden="1" x14ac:dyDescent="0.25">
      <c r="A8" s="1"/>
      <c r="B8" s="22">
        <f>IF('Reaj 2016 - Região S e SE '!B8="","",'Reaj 2016 - Região S e SE '!B8)</f>
        <v>1100</v>
      </c>
      <c r="C8" s="9"/>
      <c r="D8" s="64" t="s">
        <v>9</v>
      </c>
      <c r="E8" s="1"/>
      <c r="F8" s="66">
        <f>'Reaj 2016 - Região S e SE '!P8</f>
        <v>365.48223350253807</v>
      </c>
      <c r="G8" s="67"/>
      <c r="H8" s="66">
        <f>'Reaj 2016 - Região S e SE '!R8</f>
        <v>5.4822335025380706</v>
      </c>
      <c r="I8" s="67"/>
      <c r="J8" s="66">
        <f>'Reaj 2016 - Região S e SE '!T8</f>
        <v>360</v>
      </c>
      <c r="K8" s="68"/>
      <c r="L8" s="66">
        <f>'Reaj 2016 - Região S e SE '!V8</f>
        <v>2192.8934010152284</v>
      </c>
      <c r="M8" s="67"/>
      <c r="N8" s="66">
        <f>'Reaj 2016 - Região S e SE '!X8</f>
        <v>2160</v>
      </c>
      <c r="O8" s="1"/>
      <c r="Q8" s="30"/>
    </row>
    <row r="9" spans="1:20" x14ac:dyDescent="0.25">
      <c r="A9" s="1"/>
      <c r="B9" s="99">
        <v>1140</v>
      </c>
      <c r="C9" s="100"/>
      <c r="D9" s="64" t="s">
        <v>285</v>
      </c>
      <c r="E9" s="1"/>
      <c r="F9" s="66">
        <f>F8</f>
        <v>365.48223350253807</v>
      </c>
      <c r="G9" s="67"/>
      <c r="H9" s="66">
        <f>H8</f>
        <v>5.4822335025380706</v>
      </c>
      <c r="I9" s="67"/>
      <c r="J9" s="66">
        <f>J8</f>
        <v>360</v>
      </c>
      <c r="K9" s="68"/>
      <c r="L9" s="66">
        <f>L8</f>
        <v>2192.8934010152284</v>
      </c>
      <c r="M9" s="67"/>
      <c r="N9" s="66">
        <f>N8</f>
        <v>2160</v>
      </c>
      <c r="O9" s="1"/>
      <c r="P9" s="30" t="e">
        <v>#N/A</v>
      </c>
      <c r="Q9" s="30" t="e">
        <v>#N/A</v>
      </c>
      <c r="R9" s="30" t="e">
        <v>#N/A</v>
      </c>
      <c r="S9" s="30" t="e">
        <v>#N/A</v>
      </c>
      <c r="T9" s="30" t="e">
        <v>#N/A</v>
      </c>
    </row>
    <row r="10" spans="1:20" hidden="1" x14ac:dyDescent="0.25">
      <c r="A10" s="1"/>
      <c r="B10" s="22">
        <f>IF('Reaj 2016 - Região S e SE '!B9="","",'Reaj 2016 - Região S e SE '!B9)</f>
        <v>1124</v>
      </c>
      <c r="C10" s="9"/>
      <c r="D10" s="64" t="s">
        <v>10</v>
      </c>
      <c r="E10" s="1"/>
      <c r="F10" s="66">
        <f>'Reaj 2016 - Região S e SE '!P9</f>
        <v>316.75126903553297</v>
      </c>
      <c r="G10" s="67"/>
      <c r="H10" s="66">
        <f>'Reaj 2016 - Região S e SE '!R9</f>
        <v>4.7512690355329941</v>
      </c>
      <c r="I10" s="67"/>
      <c r="J10" s="66">
        <f>'Reaj 2016 - Região S e SE '!T9</f>
        <v>312</v>
      </c>
      <c r="K10" s="68"/>
      <c r="L10" s="66">
        <f>'Reaj 2016 - Região S e SE '!V9</f>
        <v>1900.5076142131979</v>
      </c>
      <c r="M10" s="67"/>
      <c r="N10" s="66">
        <f>'Reaj 2016 - Região S e SE '!X9</f>
        <v>1872</v>
      </c>
      <c r="O10" s="1"/>
      <c r="P10" s="30">
        <v>0</v>
      </c>
      <c r="Q10" s="30">
        <v>0</v>
      </c>
      <c r="R10" s="30">
        <v>0</v>
      </c>
      <c r="S10" s="30">
        <v>0</v>
      </c>
      <c r="T10" s="30">
        <v>0</v>
      </c>
    </row>
    <row r="11" spans="1:20" x14ac:dyDescent="0.25">
      <c r="A11" s="1"/>
      <c r="B11" s="22">
        <v>1133</v>
      </c>
      <c r="C11" s="9"/>
      <c r="D11" s="64" t="s">
        <v>110</v>
      </c>
      <c r="E11" s="1"/>
      <c r="F11" s="66">
        <f>'Reaj 2016 - Região S e SE '!P10</f>
        <v>312.69035532994923</v>
      </c>
      <c r="G11" s="67"/>
      <c r="H11" s="66">
        <f>'Reaj 2016 - Região S e SE '!R10</f>
        <v>4.690355329949238</v>
      </c>
      <c r="I11" s="67"/>
      <c r="J11" s="66">
        <f>'Reaj 2016 - Região S e SE '!T10</f>
        <v>308</v>
      </c>
      <c r="K11" s="68"/>
      <c r="L11" s="66">
        <f>'Reaj 2016 - Região S e SE '!V10</f>
        <v>1876.1421319796955</v>
      </c>
      <c r="M11" s="67"/>
      <c r="N11" s="66">
        <f>'Reaj 2016 - Região S e SE '!X10</f>
        <v>1848</v>
      </c>
      <c r="O11" s="1"/>
      <c r="P11" s="30">
        <v>0</v>
      </c>
      <c r="Q11" s="30">
        <v>0</v>
      </c>
      <c r="R11" s="30">
        <v>0</v>
      </c>
      <c r="S11" s="30">
        <v>0</v>
      </c>
      <c r="T11" s="30">
        <v>0</v>
      </c>
    </row>
    <row r="12" spans="1:20" x14ac:dyDescent="0.25">
      <c r="A12" s="1"/>
      <c r="B12" s="22">
        <f>IF('Reaj 2016 - Região S e SE '!B11="","",'Reaj 2016 - Região S e SE '!B11)</f>
        <v>2007</v>
      </c>
      <c r="C12" s="9"/>
      <c r="D12" s="64" t="s">
        <v>102</v>
      </c>
      <c r="E12" s="1"/>
      <c r="F12" s="66">
        <f>'Reaj 2016 - Região S e SE '!P11</f>
        <v>312.69035532994923</v>
      </c>
      <c r="G12" s="67"/>
      <c r="H12" s="66">
        <f>'Reaj 2016 - Região S e SE '!R11</f>
        <v>4.690355329949238</v>
      </c>
      <c r="I12" s="67"/>
      <c r="J12" s="66">
        <f>'Reaj 2016 - Região S e SE '!T11</f>
        <v>308</v>
      </c>
      <c r="K12" s="68"/>
      <c r="L12" s="66">
        <f>'Reaj 2016 - Região S e SE '!V11</f>
        <v>1876.1421319796955</v>
      </c>
      <c r="M12" s="67"/>
      <c r="N12" s="66">
        <f>'Reaj 2016 - Região S e SE '!X11</f>
        <v>1848</v>
      </c>
      <c r="O12" s="1"/>
      <c r="P12" s="30">
        <v>0</v>
      </c>
      <c r="Q12" s="30">
        <v>0</v>
      </c>
      <c r="R12" s="30">
        <v>0</v>
      </c>
      <c r="S12" s="30">
        <v>0</v>
      </c>
      <c r="T12" s="30">
        <v>0</v>
      </c>
    </row>
    <row r="13" spans="1:20" x14ac:dyDescent="0.25">
      <c r="A13" s="1"/>
      <c r="B13" s="22">
        <f>IF('Reaj 2016 - Região S e SE '!B13="","",'Reaj 2016 - Região S e SE '!B13)</f>
        <v>1116</v>
      </c>
      <c r="C13" s="9"/>
      <c r="D13" s="64" t="s">
        <v>98</v>
      </c>
      <c r="E13" s="1"/>
      <c r="F13" s="66">
        <f>'Reaj 2016 - Região S e SE '!P13</f>
        <v>328.93401015228426</v>
      </c>
      <c r="G13" s="67"/>
      <c r="H13" s="66">
        <f>'Reaj 2016 - Região S e SE '!R13</f>
        <v>4.9340101522842641</v>
      </c>
      <c r="I13" s="67"/>
      <c r="J13" s="66">
        <f>'Reaj 2016 - Região S e SE '!T13</f>
        <v>324</v>
      </c>
      <c r="K13" s="68"/>
      <c r="L13" s="66">
        <f>'Reaj 2016 - Região S e SE '!V13</f>
        <v>1973.6040609137056</v>
      </c>
      <c r="M13" s="67"/>
      <c r="N13" s="66">
        <f>'Reaj 2016 - Região S e SE '!X13</f>
        <v>1944</v>
      </c>
      <c r="O13" s="1"/>
      <c r="P13" s="30">
        <v>0</v>
      </c>
      <c r="Q13" s="30">
        <v>0</v>
      </c>
      <c r="R13" s="30">
        <v>0</v>
      </c>
      <c r="S13" s="30">
        <v>0</v>
      </c>
      <c r="T13" s="30">
        <v>0</v>
      </c>
    </row>
    <row r="14" spans="1:20" x14ac:dyDescent="0.25">
      <c r="A14" s="1"/>
      <c r="B14" s="22">
        <f>IF('Reaj 2016 - Região S e SE '!B14="","",'Reaj 2016 - Região S e SE '!B14)</f>
        <v>1107</v>
      </c>
      <c r="C14" s="9"/>
      <c r="D14" s="64" t="s">
        <v>12</v>
      </c>
      <c r="E14" s="1"/>
      <c r="F14" s="66">
        <f>'Reaj 2016 - Região S e SE '!P14</f>
        <v>329.94923857868019</v>
      </c>
      <c r="G14" s="67"/>
      <c r="H14" s="66">
        <f>'Reaj 2016 - Região S e SE '!R14</f>
        <v>4.9492385786802027</v>
      </c>
      <c r="I14" s="67"/>
      <c r="J14" s="66">
        <f>'Reaj 2016 - Região S e SE '!T14</f>
        <v>325</v>
      </c>
      <c r="K14" s="68"/>
      <c r="L14" s="66">
        <f>'Reaj 2016 - Região S e SE '!V14</f>
        <v>1979.6954314720811</v>
      </c>
      <c r="M14" s="67"/>
      <c r="N14" s="66">
        <f>'Reaj 2016 - Região S e SE '!X14</f>
        <v>1950</v>
      </c>
      <c r="O14" s="1"/>
      <c r="P14" s="30">
        <v>0</v>
      </c>
      <c r="Q14" s="30">
        <v>0</v>
      </c>
      <c r="R14" s="30">
        <v>0</v>
      </c>
      <c r="S14" s="30">
        <v>0</v>
      </c>
      <c r="T14" s="30">
        <v>0</v>
      </c>
    </row>
    <row r="15" spans="1:20" x14ac:dyDescent="0.25">
      <c r="A15" s="1"/>
      <c r="B15" s="187">
        <v>1134</v>
      </c>
      <c r="C15" s="335"/>
      <c r="D15" s="282" t="s">
        <v>498</v>
      </c>
      <c r="E15" s="336"/>
      <c r="F15" s="283">
        <f>F14</f>
        <v>329.94923857868019</v>
      </c>
      <c r="G15" s="337"/>
      <c r="H15" s="283">
        <f>H14</f>
        <v>4.9492385786802027</v>
      </c>
      <c r="I15" s="337"/>
      <c r="J15" s="283">
        <f>J14</f>
        <v>325</v>
      </c>
      <c r="K15" s="338"/>
      <c r="L15" s="283">
        <f>L14</f>
        <v>1979.6954314720811</v>
      </c>
      <c r="M15" s="340"/>
      <c r="N15" s="283">
        <f>N14</f>
        <v>1950</v>
      </c>
      <c r="O15" s="1"/>
      <c r="P15" s="30"/>
      <c r="Q15" s="30"/>
      <c r="R15" s="30"/>
      <c r="S15" s="30"/>
      <c r="T15" s="30"/>
    </row>
    <row r="16" spans="1:20" x14ac:dyDescent="0.25">
      <c r="A16" s="1"/>
      <c r="B16" s="22">
        <f>IF('Reaj 2016 - Região S e SE '!B15="","",'Reaj 2016 - Região S e SE '!B15)</f>
        <v>2008</v>
      </c>
      <c r="C16" s="9"/>
      <c r="D16" s="64" t="s">
        <v>77</v>
      </c>
      <c r="E16" s="1"/>
      <c r="F16" s="66">
        <f>'Reaj 2016 - Região S e SE '!P15</f>
        <v>312.69035532994923</v>
      </c>
      <c r="G16" s="67"/>
      <c r="H16" s="66">
        <f>'Reaj 2016 - Região S e SE '!R15</f>
        <v>4.690355329949238</v>
      </c>
      <c r="I16" s="67"/>
      <c r="J16" s="66">
        <f>'Reaj 2016 - Região S e SE '!T15</f>
        <v>308</v>
      </c>
      <c r="K16" s="68"/>
      <c r="L16" s="66">
        <f>'Reaj 2016 - Região S e SE '!V15</f>
        <v>1876.1421319796955</v>
      </c>
      <c r="M16" s="67"/>
      <c r="N16" s="66">
        <f>'Reaj 2016 - Região S e SE '!X15</f>
        <v>1848</v>
      </c>
      <c r="O16" s="1"/>
      <c r="P16" s="30">
        <v>0</v>
      </c>
      <c r="Q16" s="30">
        <v>0</v>
      </c>
      <c r="R16" s="30">
        <v>0</v>
      </c>
      <c r="S16" s="30">
        <v>0</v>
      </c>
      <c r="T16" s="30">
        <v>0</v>
      </c>
    </row>
    <row r="17" spans="1:20" x14ac:dyDescent="0.25">
      <c r="A17" s="1"/>
      <c r="B17" s="22">
        <f>IF('Reaj 2016 - Região S e SE '!B17="","",'Reaj 2016 - Região S e SE '!B17)</f>
        <v>1112</v>
      </c>
      <c r="C17" s="9"/>
      <c r="D17" s="64" t="s">
        <v>14</v>
      </c>
      <c r="E17" s="1"/>
      <c r="F17" s="66">
        <f>'Reaj 2016 - Região S e SE '!P17</f>
        <v>316.75126903553297</v>
      </c>
      <c r="G17" s="67"/>
      <c r="H17" s="66">
        <f>'Reaj 2016 - Região S e SE '!R17</f>
        <v>4.7512690355329941</v>
      </c>
      <c r="I17" s="67"/>
      <c r="J17" s="66">
        <f>'Reaj 2016 - Região S e SE '!T17</f>
        <v>312</v>
      </c>
      <c r="K17" s="68"/>
      <c r="L17" s="66">
        <f>'Reaj 2016 - Região S e SE '!V17</f>
        <v>1900.5076142131979</v>
      </c>
      <c r="M17" s="67"/>
      <c r="N17" s="66">
        <f>'Reaj 2016 - Região S e SE '!X17</f>
        <v>1872</v>
      </c>
      <c r="O17" s="1"/>
      <c r="P17" s="30">
        <v>0</v>
      </c>
      <c r="Q17" s="30">
        <v>0</v>
      </c>
      <c r="R17" s="30">
        <v>0</v>
      </c>
      <c r="S17" s="30">
        <v>0</v>
      </c>
      <c r="T17" s="30">
        <v>0</v>
      </c>
    </row>
    <row r="18" spans="1:20" x14ac:dyDescent="0.25">
      <c r="A18" s="1"/>
      <c r="B18" s="22">
        <f>IF('Reaj 2016 - Região S e SE '!B19="","",'Reaj 2016 - Região S e SE '!B19)</f>
        <v>1117</v>
      </c>
      <c r="C18" s="9"/>
      <c r="D18" s="64" t="s">
        <v>91</v>
      </c>
      <c r="E18" s="1"/>
      <c r="F18" s="66">
        <f>'Reaj 2016 - Região S e SE '!P19</f>
        <v>312.69035532994923</v>
      </c>
      <c r="G18" s="67"/>
      <c r="H18" s="66">
        <f>'Reaj 2016 - Região S e SE '!R19</f>
        <v>4.690355329949238</v>
      </c>
      <c r="I18" s="67"/>
      <c r="J18" s="66">
        <f>'Reaj 2016 - Região S e SE '!T19</f>
        <v>308</v>
      </c>
      <c r="K18" s="68"/>
      <c r="L18" s="66">
        <f>'Reaj 2016 - Região S e SE '!V19</f>
        <v>1876.1421319796955</v>
      </c>
      <c r="M18" s="67"/>
      <c r="N18" s="66">
        <f>'Reaj 2016 - Região S e SE '!X19</f>
        <v>1848</v>
      </c>
      <c r="O18" s="1"/>
      <c r="P18" s="30">
        <v>0</v>
      </c>
      <c r="Q18" s="30">
        <v>0</v>
      </c>
      <c r="R18" s="30">
        <v>0</v>
      </c>
      <c r="S18" s="30">
        <v>0</v>
      </c>
      <c r="T18" s="30">
        <v>0</v>
      </c>
    </row>
    <row r="19" spans="1:20" x14ac:dyDescent="0.25">
      <c r="A19" s="1"/>
      <c r="B19" s="22">
        <v>1139</v>
      </c>
      <c r="C19" s="9"/>
      <c r="D19" s="64" t="s">
        <v>114</v>
      </c>
      <c r="E19" s="1"/>
      <c r="F19" s="66">
        <f>'Reaj 2016 - Região S e SE '!P20</f>
        <v>312.69035532994923</v>
      </c>
      <c r="G19" s="67"/>
      <c r="H19" s="66">
        <f>'Reaj 2016 - Região S e SE '!R20</f>
        <v>4.690355329949238</v>
      </c>
      <c r="I19" s="67"/>
      <c r="J19" s="66">
        <f>'Reaj 2016 - Região S e SE '!T20</f>
        <v>308</v>
      </c>
      <c r="K19" s="68"/>
      <c r="L19" s="66">
        <f>'Reaj 2016 - Região S e SE '!V20</f>
        <v>1876.1421319796955</v>
      </c>
      <c r="M19" s="67"/>
      <c r="N19" s="66">
        <f>'Reaj 2016 - Região S e SE '!X20</f>
        <v>1848</v>
      </c>
      <c r="O19" s="1"/>
      <c r="P19" s="30" t="e">
        <v>#N/A</v>
      </c>
      <c r="Q19" s="30" t="e">
        <v>#N/A</v>
      </c>
      <c r="R19" s="30" t="e">
        <v>#N/A</v>
      </c>
      <c r="S19" s="30" t="e">
        <v>#N/A</v>
      </c>
      <c r="T19" s="30" t="e">
        <v>#N/A</v>
      </c>
    </row>
    <row r="20" spans="1:20" x14ac:dyDescent="0.25">
      <c r="A20" s="1"/>
      <c r="B20" s="22">
        <f>IF('Reaj 2016 - Região S e SE '!B22="","",'Reaj 2016 - Região S e SE '!B22)</f>
        <v>1120</v>
      </c>
      <c r="C20" s="9"/>
      <c r="D20" s="64" t="s">
        <v>92</v>
      </c>
      <c r="E20" s="1"/>
      <c r="F20" s="66">
        <f>'Reaj 2016 - Região S e SE '!P22</f>
        <v>312.69035532994923</v>
      </c>
      <c r="G20" s="67"/>
      <c r="H20" s="66">
        <f>'Reaj 2016 - Região S e SE '!R22</f>
        <v>4.690355329949238</v>
      </c>
      <c r="I20" s="67"/>
      <c r="J20" s="66">
        <f>'Reaj 2016 - Região S e SE '!T22</f>
        <v>308</v>
      </c>
      <c r="K20" s="68"/>
      <c r="L20" s="66">
        <f>'Reaj 2016 - Região S e SE '!V22</f>
        <v>1876.1421319796955</v>
      </c>
      <c r="M20" s="67"/>
      <c r="N20" s="66">
        <f>'Reaj 2016 - Região S e SE '!X22</f>
        <v>1848</v>
      </c>
      <c r="O20" s="1"/>
      <c r="P20" s="30">
        <v>0</v>
      </c>
      <c r="Q20" s="30">
        <v>0</v>
      </c>
      <c r="R20" s="30">
        <v>0</v>
      </c>
      <c r="S20" s="30">
        <v>0</v>
      </c>
      <c r="T20" s="30">
        <v>0</v>
      </c>
    </row>
    <row r="21" spans="1:20" x14ac:dyDescent="0.25">
      <c r="A21" s="1"/>
      <c r="B21" s="22">
        <v>1113</v>
      </c>
      <c r="C21" s="9"/>
      <c r="D21" s="64" t="s">
        <v>97</v>
      </c>
      <c r="E21" s="1"/>
      <c r="F21" s="66">
        <f>'Reaj 2016 - Região S e SE '!P23</f>
        <v>312.69035532994923</v>
      </c>
      <c r="G21" s="67"/>
      <c r="H21" s="66">
        <f>'Reaj 2016 - Região S e SE '!R23</f>
        <v>4.690355329949238</v>
      </c>
      <c r="I21" s="67"/>
      <c r="J21" s="66">
        <f>'Reaj 2016 - Região S e SE '!T23</f>
        <v>308</v>
      </c>
      <c r="K21" s="68"/>
      <c r="L21" s="66">
        <f>'Reaj 2016 - Região S e SE '!V23</f>
        <v>1876.1421319796955</v>
      </c>
      <c r="M21" s="67"/>
      <c r="N21" s="66">
        <f>'Reaj 2016 - Região S e SE '!X23</f>
        <v>1848</v>
      </c>
      <c r="O21" s="1"/>
      <c r="P21" s="30">
        <v>0</v>
      </c>
      <c r="Q21" s="30">
        <v>0</v>
      </c>
      <c r="R21" s="30">
        <v>0</v>
      </c>
      <c r="S21" s="30">
        <v>0</v>
      </c>
      <c r="T21" s="30">
        <v>0</v>
      </c>
    </row>
    <row r="22" spans="1:20" hidden="1" x14ac:dyDescent="0.25">
      <c r="A22" s="1"/>
      <c r="B22" s="22">
        <f>IF('Reaj 2016 - Região S e SE '!B24="","",'Reaj 2016 - Região S e SE '!B24)</f>
        <v>1105</v>
      </c>
      <c r="C22" s="9"/>
      <c r="D22" s="64" t="s">
        <v>15</v>
      </c>
      <c r="E22" s="1"/>
      <c r="F22" s="66">
        <f>'Reaj 2016 - Região S e SE '!P24</f>
        <v>316.75126903553297</v>
      </c>
      <c r="G22" s="67"/>
      <c r="H22" s="66">
        <f>'Reaj 2016 - Região S e SE '!R24</f>
        <v>4.7512690355329941</v>
      </c>
      <c r="I22" s="67"/>
      <c r="J22" s="66">
        <f>'Reaj 2016 - Região S e SE '!T24</f>
        <v>312</v>
      </c>
      <c r="K22" s="68"/>
      <c r="L22" s="66">
        <f>'Reaj 2016 - Região S e SE '!V24</f>
        <v>1900.5076142131979</v>
      </c>
      <c r="M22" s="67"/>
      <c r="N22" s="66">
        <f>'Reaj 2016 - Região S e SE '!X24</f>
        <v>1872</v>
      </c>
      <c r="O22" s="1"/>
      <c r="P22" s="30">
        <v>0</v>
      </c>
      <c r="Q22" s="30">
        <v>0</v>
      </c>
      <c r="R22" s="30">
        <v>0</v>
      </c>
      <c r="S22" s="30">
        <v>0</v>
      </c>
      <c r="T22" s="30">
        <v>0</v>
      </c>
    </row>
    <row r="23" spans="1:20" x14ac:dyDescent="0.25">
      <c r="A23" s="1"/>
      <c r="B23" s="99">
        <v>1141</v>
      </c>
      <c r="C23" s="100"/>
      <c r="D23" s="64" t="s">
        <v>286</v>
      </c>
      <c r="E23" s="1"/>
      <c r="F23" s="66">
        <f>F22</f>
        <v>316.75126903553297</v>
      </c>
      <c r="G23" s="67"/>
      <c r="H23" s="66">
        <f>H22</f>
        <v>4.7512690355329941</v>
      </c>
      <c r="I23" s="67"/>
      <c r="J23" s="66">
        <f>J22</f>
        <v>312</v>
      </c>
      <c r="K23" s="68"/>
      <c r="L23" s="66">
        <f>L22</f>
        <v>1900.5076142131979</v>
      </c>
      <c r="M23" s="67"/>
      <c r="N23" s="66">
        <f>N22</f>
        <v>1872</v>
      </c>
      <c r="O23" s="1"/>
      <c r="P23" s="30" t="e">
        <v>#N/A</v>
      </c>
      <c r="Q23" s="30" t="e">
        <v>#N/A</v>
      </c>
      <c r="R23" s="30" t="e">
        <v>#N/A</v>
      </c>
      <c r="S23" s="30" t="e">
        <v>#N/A</v>
      </c>
      <c r="T23" s="30" t="e">
        <v>#N/A</v>
      </c>
    </row>
    <row r="24" spans="1:20" x14ac:dyDescent="0.25">
      <c r="A24" s="1"/>
      <c r="B24" s="22">
        <f>IF('Reaj 2016 - Região S e SE '!B26="","",'Reaj 2016 - Região S e SE '!B26)</f>
        <v>1128</v>
      </c>
      <c r="C24" s="9"/>
      <c r="D24" s="64" t="s">
        <v>93</v>
      </c>
      <c r="E24" s="1"/>
      <c r="F24" s="66">
        <f>'Reaj 2016 - Região S e SE '!P26</f>
        <v>312.69035532994923</v>
      </c>
      <c r="G24" s="67"/>
      <c r="H24" s="66">
        <f>'Reaj 2016 - Região S e SE '!R26</f>
        <v>4.690355329949238</v>
      </c>
      <c r="I24" s="67"/>
      <c r="J24" s="66">
        <f>'Reaj 2016 - Região S e SE '!T26</f>
        <v>308</v>
      </c>
      <c r="K24" s="68"/>
      <c r="L24" s="66">
        <f>'Reaj 2016 - Região S e SE '!V26</f>
        <v>1876.1421319796955</v>
      </c>
      <c r="M24" s="67"/>
      <c r="N24" s="66">
        <f>'Reaj 2016 - Região S e SE '!X26</f>
        <v>1848</v>
      </c>
      <c r="O24" s="1"/>
      <c r="P24" s="30">
        <v>0</v>
      </c>
      <c r="Q24" s="30">
        <v>0</v>
      </c>
      <c r="R24" s="30">
        <v>0</v>
      </c>
      <c r="S24" s="30">
        <v>0</v>
      </c>
      <c r="T24" s="30">
        <v>0</v>
      </c>
    </row>
    <row r="25" spans="1:20" hidden="1" x14ac:dyDescent="0.25">
      <c r="A25" s="1"/>
      <c r="B25" s="22">
        <f>IF('Reaj 2016 - Região S e SE '!B27="","",'Reaj 2016 - Região S e SE '!B27)</f>
        <v>1125</v>
      </c>
      <c r="C25" s="9"/>
      <c r="D25" s="64" t="s">
        <v>17</v>
      </c>
      <c r="E25" s="1"/>
      <c r="F25" s="66">
        <f>'Reaj 2016 - Região S e SE '!P27</f>
        <v>316.75126903553297</v>
      </c>
      <c r="G25" s="67"/>
      <c r="H25" s="66">
        <f>'Reaj 2016 - Região S e SE '!R27</f>
        <v>4.7512690355329941</v>
      </c>
      <c r="I25" s="67"/>
      <c r="J25" s="66">
        <f>'Reaj 2016 - Região S e SE '!T27</f>
        <v>312</v>
      </c>
      <c r="K25" s="68"/>
      <c r="L25" s="66">
        <f>'Reaj 2016 - Região S e SE '!V27</f>
        <v>1900.5076142131979</v>
      </c>
      <c r="M25" s="67"/>
      <c r="N25" s="66">
        <f>'Reaj 2016 - Região S e SE '!X27</f>
        <v>1872</v>
      </c>
      <c r="O25" s="1"/>
      <c r="P25" s="30">
        <v>0</v>
      </c>
      <c r="Q25" s="30">
        <v>0</v>
      </c>
      <c r="R25" s="30">
        <v>0</v>
      </c>
      <c r="S25" s="30">
        <v>0</v>
      </c>
      <c r="T25" s="30">
        <v>0</v>
      </c>
    </row>
    <row r="26" spans="1:20" hidden="1" x14ac:dyDescent="0.25">
      <c r="A26" s="1"/>
      <c r="B26" s="22">
        <f>IF('Reaj 2016 - Região S e SE '!B29="","",'Reaj 2016 - Região S e SE '!B29)</f>
        <v>1114</v>
      </c>
      <c r="C26" s="9"/>
      <c r="D26" s="64" t="s">
        <v>19</v>
      </c>
      <c r="E26" s="1"/>
      <c r="F26" s="66">
        <f>'Reaj 2016 - Região S e SE '!P29</f>
        <v>316.75126903553297</v>
      </c>
      <c r="G26" s="67"/>
      <c r="H26" s="66">
        <f>'Reaj 2016 - Região S e SE '!R29</f>
        <v>4.7512690355329941</v>
      </c>
      <c r="I26" s="67"/>
      <c r="J26" s="66">
        <f>'Reaj 2016 - Região S e SE '!T29</f>
        <v>312</v>
      </c>
      <c r="K26" s="68"/>
      <c r="L26" s="66">
        <f>'Reaj 2016 - Região S e SE '!V29</f>
        <v>1900.5076142131979</v>
      </c>
      <c r="M26" s="67"/>
      <c r="N26" s="66">
        <f>'Reaj 2016 - Região S e SE '!X29</f>
        <v>1872</v>
      </c>
      <c r="O26" s="1"/>
      <c r="P26" s="30">
        <v>0</v>
      </c>
      <c r="Q26" s="30">
        <v>0</v>
      </c>
      <c r="R26" s="30">
        <v>0</v>
      </c>
      <c r="S26" s="30">
        <v>0</v>
      </c>
      <c r="T26" s="30">
        <v>0</v>
      </c>
    </row>
    <row r="27" spans="1:20" x14ac:dyDescent="0.25">
      <c r="A27" s="1"/>
      <c r="B27" s="22">
        <f>IF('Reaj 2016 - Região S e SE '!B30="","",'Reaj 2016 - Região S e SE '!B30)</f>
        <v>1132</v>
      </c>
      <c r="C27" s="9"/>
      <c r="D27" s="64" t="s">
        <v>94</v>
      </c>
      <c r="E27" s="1"/>
      <c r="F27" s="66">
        <f>'Reaj 2016 - Região S e SE '!P30</f>
        <v>312.69035532994923</v>
      </c>
      <c r="G27" s="67"/>
      <c r="H27" s="66">
        <f>'Reaj 2016 - Região S e SE '!R30</f>
        <v>4.690355329949238</v>
      </c>
      <c r="I27" s="67"/>
      <c r="J27" s="66">
        <f>'Reaj 2016 - Região S e SE '!T30</f>
        <v>308</v>
      </c>
      <c r="K27" s="68"/>
      <c r="L27" s="66">
        <f>'Reaj 2016 - Região S e SE '!V30</f>
        <v>1876.1421319796955</v>
      </c>
      <c r="M27" s="67"/>
      <c r="N27" s="66">
        <f>'Reaj 2016 - Região S e SE '!X30</f>
        <v>1848</v>
      </c>
      <c r="O27" s="1"/>
      <c r="P27" s="30">
        <v>0</v>
      </c>
      <c r="Q27" s="30">
        <v>0</v>
      </c>
      <c r="R27" s="30">
        <v>0</v>
      </c>
      <c r="S27" s="30">
        <v>0</v>
      </c>
      <c r="T27" s="30">
        <v>0</v>
      </c>
    </row>
    <row r="28" spans="1:20" hidden="1" x14ac:dyDescent="0.25">
      <c r="A28" s="1"/>
      <c r="B28" s="22">
        <f>IF('Reaj 2016 - Região S e SE '!B31="","",'Reaj 2016 - Região S e SE '!B31)</f>
        <v>1115</v>
      </c>
      <c r="C28" s="9"/>
      <c r="D28" s="64" t="s">
        <v>20</v>
      </c>
      <c r="E28" s="1"/>
      <c r="F28" s="66">
        <f>'Reaj 2016 - Região S e SE '!P31</f>
        <v>316.75126903553297</v>
      </c>
      <c r="G28" s="67"/>
      <c r="H28" s="66">
        <f>'Reaj 2016 - Região S e SE '!R31</f>
        <v>4.7512690355329941</v>
      </c>
      <c r="I28" s="67"/>
      <c r="J28" s="66">
        <f>'Reaj 2016 - Região S e SE '!T31</f>
        <v>312</v>
      </c>
      <c r="K28" s="68"/>
      <c r="L28" s="66">
        <f>'Reaj 2016 - Região S e SE '!V31</f>
        <v>1900.5076142131979</v>
      </c>
      <c r="M28" s="67"/>
      <c r="N28" s="66">
        <f>'Reaj 2016 - Região S e SE '!X31</f>
        <v>1872</v>
      </c>
      <c r="O28" s="1"/>
      <c r="P28" s="30">
        <v>0</v>
      </c>
      <c r="Q28" s="30">
        <v>0</v>
      </c>
      <c r="R28" s="30">
        <v>0</v>
      </c>
      <c r="S28" s="30">
        <v>0</v>
      </c>
      <c r="T28" s="30">
        <v>0</v>
      </c>
    </row>
    <row r="29" spans="1:20" x14ac:dyDescent="0.25">
      <c r="A29" s="1"/>
      <c r="B29" s="99">
        <v>1142</v>
      </c>
      <c r="C29" s="100"/>
      <c r="D29" s="64" t="s">
        <v>287</v>
      </c>
      <c r="E29" s="1"/>
      <c r="F29" s="66">
        <f>F28</f>
        <v>316.75126903553297</v>
      </c>
      <c r="G29" s="67"/>
      <c r="H29" s="66">
        <f>H28</f>
        <v>4.7512690355329941</v>
      </c>
      <c r="I29" s="67"/>
      <c r="J29" s="66">
        <f>J28</f>
        <v>312</v>
      </c>
      <c r="K29" s="68"/>
      <c r="L29" s="66">
        <f>L28</f>
        <v>1900.5076142131979</v>
      </c>
      <c r="M29" s="67"/>
      <c r="N29" s="66">
        <f>N28</f>
        <v>1872</v>
      </c>
      <c r="O29" s="1"/>
      <c r="P29" s="30" t="e">
        <v>#N/A</v>
      </c>
      <c r="Q29" s="30" t="e">
        <v>#N/A</v>
      </c>
      <c r="R29" s="30" t="e">
        <v>#N/A</v>
      </c>
      <c r="S29" s="30" t="e">
        <v>#N/A</v>
      </c>
      <c r="T29" s="30" t="e">
        <v>#N/A</v>
      </c>
    </row>
    <row r="30" spans="1:20" hidden="1" x14ac:dyDescent="0.25">
      <c r="A30" s="1"/>
      <c r="B30" s="22">
        <f>IF('Reaj 2016 - Região S e SE '!B32="","",'Reaj 2016 - Região S e SE '!B32)</f>
        <v>1126</v>
      </c>
      <c r="C30" s="9"/>
      <c r="D30" s="64" t="s">
        <v>44</v>
      </c>
      <c r="E30" s="1"/>
      <c r="F30" s="66">
        <f>'Reaj 2016 - Região S e SE '!P32</f>
        <v>316.75126903553297</v>
      </c>
      <c r="G30" s="67"/>
      <c r="H30" s="66">
        <f>'Reaj 2016 - Região S e SE '!R32</f>
        <v>4.7512690355329941</v>
      </c>
      <c r="I30" s="67"/>
      <c r="J30" s="66">
        <f>'Reaj 2016 - Região S e SE '!T32</f>
        <v>312</v>
      </c>
      <c r="K30" s="68"/>
      <c r="L30" s="66">
        <f>'Reaj 2016 - Região S e SE '!V32</f>
        <v>1900.5076142131979</v>
      </c>
      <c r="M30" s="67"/>
      <c r="N30" s="66">
        <f>'Reaj 2016 - Região S e SE '!X32</f>
        <v>1872</v>
      </c>
      <c r="O30" s="1"/>
      <c r="P30" s="30">
        <v>0</v>
      </c>
      <c r="Q30" s="30">
        <v>0</v>
      </c>
      <c r="R30" s="30">
        <v>0</v>
      </c>
      <c r="S30" s="30">
        <v>0</v>
      </c>
      <c r="T30" s="30">
        <v>0</v>
      </c>
    </row>
    <row r="31" spans="1:20" x14ac:dyDescent="0.25">
      <c r="A31" s="1"/>
      <c r="B31" s="22">
        <f>IF('Reaj 2016 - Região S e SE '!B33="","",'Reaj 2016 - Região S e SE '!B33)</f>
        <v>1122</v>
      </c>
      <c r="C31" s="9"/>
      <c r="D31" s="64" t="s">
        <v>21</v>
      </c>
      <c r="E31" s="1"/>
      <c r="F31" s="66">
        <f>'Reaj 2016 - Região S e SE '!P33</f>
        <v>329.94923857868019</v>
      </c>
      <c r="G31" s="67"/>
      <c r="H31" s="66">
        <f>'Reaj 2016 - Região S e SE '!R33</f>
        <v>4.9492385786802027</v>
      </c>
      <c r="I31" s="67"/>
      <c r="J31" s="66">
        <f>'Reaj 2016 - Região S e SE '!T33</f>
        <v>325</v>
      </c>
      <c r="K31" s="68"/>
      <c r="L31" s="66">
        <f>'Reaj 2016 - Região S e SE '!V33</f>
        <v>1979.6954314720811</v>
      </c>
      <c r="M31" s="67"/>
      <c r="N31" s="66">
        <f>'Reaj 2016 - Região S e SE '!X33</f>
        <v>1950</v>
      </c>
      <c r="O31" s="1"/>
      <c r="P31" s="30">
        <v>0</v>
      </c>
      <c r="Q31" s="30">
        <v>0</v>
      </c>
      <c r="R31" s="30">
        <v>0</v>
      </c>
      <c r="S31" s="30">
        <v>0</v>
      </c>
      <c r="T31" s="30">
        <v>0</v>
      </c>
    </row>
    <row r="32" spans="1:20" x14ac:dyDescent="0.25">
      <c r="A32" s="1"/>
      <c r="B32" s="187">
        <v>1136</v>
      </c>
      <c r="C32" s="335"/>
      <c r="D32" s="282" t="s">
        <v>499</v>
      </c>
      <c r="E32" s="336"/>
      <c r="F32" s="283">
        <f>F31</f>
        <v>329.94923857868019</v>
      </c>
      <c r="G32" s="337"/>
      <c r="H32" s="283">
        <f>H31</f>
        <v>4.9492385786802027</v>
      </c>
      <c r="I32" s="337"/>
      <c r="J32" s="283">
        <f>J31</f>
        <v>325</v>
      </c>
      <c r="K32" s="338"/>
      <c r="L32" s="283">
        <f>L31</f>
        <v>1979.6954314720811</v>
      </c>
      <c r="M32" s="340"/>
      <c r="N32" s="283">
        <f>N31</f>
        <v>1950</v>
      </c>
      <c r="O32" s="1"/>
      <c r="P32" s="30"/>
      <c r="Q32" s="30"/>
      <c r="R32" s="30"/>
      <c r="S32" s="30"/>
      <c r="T32" s="30"/>
    </row>
    <row r="33" spans="1:20" x14ac:dyDescent="0.25">
      <c r="A33" s="1"/>
      <c r="B33" s="99">
        <v>1135</v>
      </c>
      <c r="C33" s="100"/>
      <c r="D33" s="64" t="s">
        <v>22</v>
      </c>
      <c r="E33" s="1"/>
      <c r="F33" s="66">
        <f>F31</f>
        <v>329.94923857868019</v>
      </c>
      <c r="G33" s="67"/>
      <c r="H33" s="66">
        <f>H31</f>
        <v>4.9492385786802027</v>
      </c>
      <c r="I33" s="67"/>
      <c r="J33" s="66">
        <f>J31</f>
        <v>325</v>
      </c>
      <c r="K33" s="68"/>
      <c r="L33" s="66">
        <f>L31</f>
        <v>1979.6954314720811</v>
      </c>
      <c r="M33" s="67"/>
      <c r="N33" s="66">
        <f>N31</f>
        <v>1950</v>
      </c>
      <c r="O33" s="1"/>
      <c r="P33" s="30" t="e">
        <v>#N/A</v>
      </c>
      <c r="Q33" s="30" t="e">
        <v>#N/A</v>
      </c>
      <c r="R33" s="30" t="e">
        <v>#N/A</v>
      </c>
      <c r="S33" s="30" t="e">
        <v>#N/A</v>
      </c>
      <c r="T33" s="30" t="e">
        <v>#N/A</v>
      </c>
    </row>
    <row r="34" spans="1:20" x14ac:dyDescent="0.25">
      <c r="A34" s="1"/>
      <c r="B34" s="22">
        <f>IF('Reaj 2016 - Região S e SE '!B35="","",'Reaj 2016 - Região S e SE '!B35)</f>
        <v>2009</v>
      </c>
      <c r="C34" s="9"/>
      <c r="D34" s="64" t="s">
        <v>78</v>
      </c>
      <c r="E34" s="1"/>
      <c r="F34" s="66">
        <f>'Reaj 2016 - Região S e SE '!P35</f>
        <v>312.69035532994923</v>
      </c>
      <c r="G34" s="67"/>
      <c r="H34" s="66">
        <f>'Reaj 2016 - Região S e SE '!R35</f>
        <v>4.690355329949238</v>
      </c>
      <c r="I34" s="67"/>
      <c r="J34" s="66">
        <f>'Reaj 2016 - Região S e SE '!T35</f>
        <v>308</v>
      </c>
      <c r="K34" s="68"/>
      <c r="L34" s="66">
        <f>'Reaj 2016 - Região S e SE '!V35</f>
        <v>1876.1421319796955</v>
      </c>
      <c r="M34" s="67"/>
      <c r="N34" s="66">
        <f>'Reaj 2016 - Região S e SE '!X35</f>
        <v>1848</v>
      </c>
      <c r="O34" s="1"/>
      <c r="P34" s="30">
        <v>0</v>
      </c>
      <c r="Q34" s="30">
        <v>0</v>
      </c>
      <c r="R34" s="30">
        <v>0</v>
      </c>
      <c r="S34" s="30">
        <v>0</v>
      </c>
      <c r="T34" s="30">
        <v>0</v>
      </c>
    </row>
    <row r="35" spans="1:20" hidden="1" x14ac:dyDescent="0.25">
      <c r="A35" s="1"/>
      <c r="B35" s="22">
        <f>IF('Reaj 2016 - Região S e SE '!B36="","",'Reaj 2016 - Região S e SE '!B36)</f>
        <v>1101</v>
      </c>
      <c r="C35" s="9"/>
      <c r="D35" s="64" t="s">
        <v>104</v>
      </c>
      <c r="E35" s="1"/>
      <c r="F35" s="66">
        <f>'Reaj 2016 - Região S e SE '!P36</f>
        <v>329.94923857868019</v>
      </c>
      <c r="G35" s="67"/>
      <c r="H35" s="66">
        <f>'Reaj 2016 - Região S e SE '!R36</f>
        <v>4.9492385786802027</v>
      </c>
      <c r="I35" s="67"/>
      <c r="J35" s="66">
        <f>'Reaj 2016 - Região S e SE '!T36</f>
        <v>325</v>
      </c>
      <c r="K35" s="68"/>
      <c r="L35" s="66">
        <f>'Reaj 2016 - Região S e SE '!V36</f>
        <v>1979.6954314720811</v>
      </c>
      <c r="M35" s="67"/>
      <c r="N35" s="66">
        <f>'Reaj 2016 - Região S e SE '!X36</f>
        <v>1950</v>
      </c>
      <c r="O35" s="1"/>
      <c r="P35" s="30">
        <v>0</v>
      </c>
      <c r="Q35" s="30">
        <v>0</v>
      </c>
      <c r="R35" s="30">
        <v>0</v>
      </c>
      <c r="S35" s="30">
        <v>0</v>
      </c>
      <c r="T35" s="30">
        <v>0</v>
      </c>
    </row>
    <row r="36" spans="1:20" x14ac:dyDescent="0.25">
      <c r="A36" s="1"/>
      <c r="B36" s="22">
        <f>IF('Reaj 2016 - Região S e SE '!B37="","",'Reaj 2016 - Região S e SE '!B37)</f>
        <v>2010</v>
      </c>
      <c r="C36" s="9"/>
      <c r="D36" s="64" t="s">
        <v>79</v>
      </c>
      <c r="E36" s="1"/>
      <c r="F36" s="66">
        <f>'Reaj 2016 - Região S e SE '!P37</f>
        <v>312.69035532994923</v>
      </c>
      <c r="G36" s="67"/>
      <c r="H36" s="66">
        <f>'Reaj 2016 - Região S e SE '!R37</f>
        <v>4.690355329949238</v>
      </c>
      <c r="I36" s="67"/>
      <c r="J36" s="66">
        <f>'Reaj 2016 - Região S e SE '!T37</f>
        <v>308</v>
      </c>
      <c r="K36" s="68"/>
      <c r="L36" s="66">
        <f>'Reaj 2016 - Região S e SE '!V37</f>
        <v>1876.1421319796955</v>
      </c>
      <c r="M36" s="67"/>
      <c r="N36" s="66">
        <f>'Reaj 2016 - Região S e SE '!X37</f>
        <v>1848</v>
      </c>
      <c r="O36" s="1"/>
      <c r="P36" s="30">
        <v>0</v>
      </c>
      <c r="Q36" s="30">
        <v>0</v>
      </c>
      <c r="R36" s="30">
        <v>0</v>
      </c>
      <c r="S36" s="30">
        <v>0</v>
      </c>
      <c r="T36" s="30">
        <v>0</v>
      </c>
    </row>
    <row r="37" spans="1:20" hidden="1" x14ac:dyDescent="0.25">
      <c r="A37" s="1"/>
      <c r="B37" s="22">
        <f>IF('Reaj 2016 - Região S e SE '!B38="","",'Reaj 2016 - Região S e SE '!B38)</f>
        <v>1106</v>
      </c>
      <c r="C37" s="9"/>
      <c r="D37" s="64" t="s">
        <v>24</v>
      </c>
      <c r="E37" s="1"/>
      <c r="F37" s="66">
        <f>'Reaj 2016 - Região S e SE '!P38</f>
        <v>316.75126903553297</v>
      </c>
      <c r="G37" s="67"/>
      <c r="H37" s="66">
        <f>'Reaj 2016 - Região S e SE '!R38</f>
        <v>4.7512690355329941</v>
      </c>
      <c r="I37" s="67"/>
      <c r="J37" s="66">
        <f>'Reaj 2016 - Região S e SE '!T38</f>
        <v>312</v>
      </c>
      <c r="K37" s="68"/>
      <c r="L37" s="66">
        <f>'Reaj 2016 - Região S e SE '!V38</f>
        <v>1900.5076142131979</v>
      </c>
      <c r="M37" s="67"/>
      <c r="N37" s="66">
        <f>'Reaj 2016 - Região S e SE '!X38</f>
        <v>1872</v>
      </c>
      <c r="O37" s="1"/>
      <c r="P37" s="30">
        <v>0</v>
      </c>
      <c r="Q37" s="30">
        <v>0</v>
      </c>
      <c r="R37" s="30">
        <v>0</v>
      </c>
      <c r="S37" s="30">
        <v>0</v>
      </c>
      <c r="T37" s="30">
        <v>0</v>
      </c>
    </row>
    <row r="38" spans="1:20" x14ac:dyDescent="0.25">
      <c r="A38" s="1"/>
      <c r="B38" s="99">
        <v>1137</v>
      </c>
      <c r="C38" s="100"/>
      <c r="D38" s="64" t="s">
        <v>288</v>
      </c>
      <c r="E38" s="1"/>
      <c r="F38" s="66">
        <f>F37</f>
        <v>316.75126903553297</v>
      </c>
      <c r="G38" s="67"/>
      <c r="H38" s="66">
        <f>H37</f>
        <v>4.7512690355329941</v>
      </c>
      <c r="I38" s="67"/>
      <c r="J38" s="66">
        <f>J37</f>
        <v>312</v>
      </c>
      <c r="K38" s="68"/>
      <c r="L38" s="66">
        <f>L37</f>
        <v>1900.5076142131979</v>
      </c>
      <c r="M38" s="67"/>
      <c r="N38" s="66">
        <f>N37</f>
        <v>1872</v>
      </c>
      <c r="O38" s="1"/>
      <c r="P38" s="30" t="e">
        <v>#N/A</v>
      </c>
      <c r="Q38" s="30" t="e">
        <v>#N/A</v>
      </c>
      <c r="R38" s="30" t="e">
        <v>#N/A</v>
      </c>
      <c r="S38" s="30" t="e">
        <v>#N/A</v>
      </c>
      <c r="T38" s="30" t="e">
        <v>#N/A</v>
      </c>
    </row>
    <row r="39" spans="1:20" hidden="1" x14ac:dyDescent="0.25">
      <c r="A39" s="1"/>
      <c r="B39" s="22">
        <v>1131</v>
      </c>
      <c r="C39" s="9"/>
      <c r="D39" s="64" t="s">
        <v>25</v>
      </c>
      <c r="E39" s="1"/>
      <c r="F39" s="66">
        <f>'Reaj 2016 - Região S e SE '!P39</f>
        <v>316.75126903553297</v>
      </c>
      <c r="G39" s="67"/>
      <c r="H39" s="66">
        <f>'Reaj 2016 - Região S e SE '!R39</f>
        <v>4.7512690355329941</v>
      </c>
      <c r="I39" s="67"/>
      <c r="J39" s="66">
        <f>'Reaj 2016 - Região S e SE '!T39</f>
        <v>312</v>
      </c>
      <c r="K39" s="68"/>
      <c r="L39" s="66">
        <f>'Reaj 2016 - Região S e SE '!V39</f>
        <v>1900.5076142131979</v>
      </c>
      <c r="M39" s="67"/>
      <c r="N39" s="66">
        <f>'Reaj 2016 - Região S e SE '!X39</f>
        <v>1872</v>
      </c>
      <c r="O39" s="1"/>
      <c r="P39" s="30">
        <v>0</v>
      </c>
      <c r="Q39" s="30">
        <v>0</v>
      </c>
      <c r="R39" s="30">
        <v>0</v>
      </c>
      <c r="S39" s="30">
        <v>0</v>
      </c>
      <c r="T39" s="30">
        <v>0</v>
      </c>
    </row>
    <row r="40" spans="1:20" x14ac:dyDescent="0.25">
      <c r="A40" s="1"/>
      <c r="B40" s="22">
        <f>'Reaj 2016 - Região S e SE '!B41</f>
        <v>1104</v>
      </c>
      <c r="C40" s="9"/>
      <c r="D40" s="64" t="s">
        <v>95</v>
      </c>
      <c r="E40" s="1"/>
      <c r="F40" s="66">
        <f>'Reaj 2016 - Região S e SE '!P40</f>
        <v>285.2791878172589</v>
      </c>
      <c r="G40" s="67"/>
      <c r="H40" s="66">
        <f>'Reaj 2016 - Região S e SE '!R40</f>
        <v>4.2791878172588831</v>
      </c>
      <c r="I40" s="67"/>
      <c r="J40" s="66">
        <f>'Reaj 2016 - Região S e SE '!T40</f>
        <v>281</v>
      </c>
      <c r="K40" s="68"/>
      <c r="L40" s="66">
        <f>'Reaj 2016 - Região S e SE '!V40</f>
        <v>1711.6751269035535</v>
      </c>
      <c r="M40" s="67"/>
      <c r="N40" s="66">
        <f>'Reaj 2016 - Região S e SE '!X40</f>
        <v>1686</v>
      </c>
      <c r="O40" s="1"/>
      <c r="P40" s="30">
        <v>0</v>
      </c>
      <c r="Q40" s="30">
        <v>0</v>
      </c>
      <c r="R40" s="30">
        <v>0</v>
      </c>
      <c r="S40" s="30">
        <v>0</v>
      </c>
      <c r="T40" s="30">
        <v>0</v>
      </c>
    </row>
    <row r="41" spans="1:20" hidden="1" x14ac:dyDescent="0.25">
      <c r="A41" s="1"/>
      <c r="B41" s="22">
        <f>IF('Reaj 2016 - Região S e SE '!B42="","",'Reaj 2016 - Região S e SE '!B42)</f>
        <v>1111</v>
      </c>
      <c r="C41" s="9"/>
      <c r="D41" s="64" t="s">
        <v>40</v>
      </c>
      <c r="E41" s="1"/>
      <c r="F41" s="66">
        <f>'Reaj 2016 - Região S e SE '!P42</f>
        <v>329.94923857868019</v>
      </c>
      <c r="G41" s="67"/>
      <c r="H41" s="66">
        <f>'Reaj 2016 - Região S e SE '!R42</f>
        <v>4.9492385786802027</v>
      </c>
      <c r="I41" s="67"/>
      <c r="J41" s="66">
        <f>'Reaj 2016 - Região S e SE '!T42</f>
        <v>325</v>
      </c>
      <c r="K41" s="68"/>
      <c r="L41" s="66">
        <f>'Reaj 2016 - Região S e SE '!V42</f>
        <v>1979.6954314720811</v>
      </c>
      <c r="M41" s="67"/>
      <c r="N41" s="66">
        <f>'Reaj 2016 - Região S e SE '!X42</f>
        <v>1950</v>
      </c>
      <c r="O41" s="1"/>
      <c r="P41" s="30">
        <v>0</v>
      </c>
      <c r="Q41" s="30">
        <v>0</v>
      </c>
      <c r="R41" s="30">
        <v>0</v>
      </c>
      <c r="S41" s="30">
        <v>0</v>
      </c>
      <c r="T41" s="30">
        <v>0</v>
      </c>
    </row>
    <row r="42" spans="1:20" x14ac:dyDescent="0.25">
      <c r="A42" s="1"/>
      <c r="B42" s="22">
        <f>IF('Reaj 2016 - Região S e SE '!B43="","",'Reaj 2016 - Região S e SE '!B43)</f>
        <v>2006</v>
      </c>
      <c r="C42" s="9"/>
      <c r="D42" s="64" t="s">
        <v>80</v>
      </c>
      <c r="E42" s="1"/>
      <c r="F42" s="66">
        <f>'Reaj 2016 - Região S e SE '!P43</f>
        <v>312.69035532994923</v>
      </c>
      <c r="G42" s="67"/>
      <c r="H42" s="66">
        <f>'Reaj 2016 - Região S e SE '!R43</f>
        <v>4.690355329949238</v>
      </c>
      <c r="I42" s="67"/>
      <c r="J42" s="66">
        <f>'Reaj 2016 - Região S e SE '!T43</f>
        <v>308</v>
      </c>
      <c r="K42" s="68"/>
      <c r="L42" s="66">
        <f>'Reaj 2016 - Região S e SE '!V43</f>
        <v>1876.1421319796955</v>
      </c>
      <c r="M42" s="67"/>
      <c r="N42" s="66">
        <f>'Reaj 2016 - Região S e SE '!X43</f>
        <v>1848</v>
      </c>
      <c r="O42" s="1"/>
      <c r="P42" s="30">
        <v>0</v>
      </c>
      <c r="Q42" s="30">
        <v>0</v>
      </c>
      <c r="R42" s="30">
        <v>0</v>
      </c>
      <c r="S42" s="30">
        <v>0</v>
      </c>
      <c r="T42" s="30">
        <v>0</v>
      </c>
    </row>
    <row r="43" spans="1:20" x14ac:dyDescent="0.25">
      <c r="A43" s="1"/>
      <c r="B43" s="22">
        <f>IF('Reaj 2016 - Região S e SE '!B44="","",'Reaj 2016 - Região S e SE '!B44)</f>
        <v>1102</v>
      </c>
      <c r="C43" s="9"/>
      <c r="D43" s="64" t="s">
        <v>26</v>
      </c>
      <c r="E43" s="1"/>
      <c r="F43" s="66">
        <f>'Reaj 2016 - Região S e SE '!P44</f>
        <v>329.94923857868019</v>
      </c>
      <c r="G43" s="67"/>
      <c r="H43" s="66">
        <f>'Reaj 2016 - Região S e SE '!R44</f>
        <v>4.9492385786802027</v>
      </c>
      <c r="I43" s="67"/>
      <c r="J43" s="66">
        <f>'Reaj 2016 - Região S e SE '!T44</f>
        <v>325</v>
      </c>
      <c r="K43" s="68"/>
      <c r="L43" s="66">
        <f>'Reaj 2016 - Região S e SE '!V44</f>
        <v>1979.6954314720811</v>
      </c>
      <c r="M43" s="67"/>
      <c r="N43" s="66">
        <f>'Reaj 2016 - Região S e SE '!X44</f>
        <v>1950</v>
      </c>
      <c r="O43" s="1"/>
      <c r="P43" s="30">
        <v>0</v>
      </c>
      <c r="Q43" s="30">
        <v>0</v>
      </c>
      <c r="R43" s="30">
        <v>0</v>
      </c>
      <c r="S43" s="30">
        <v>0</v>
      </c>
      <c r="T43" s="30">
        <v>0</v>
      </c>
    </row>
    <row r="44" spans="1:20" x14ac:dyDescent="0.25">
      <c r="A44" s="1"/>
      <c r="B44" s="22">
        <f>IF('Reaj 2016 - Região S e SE '!B45="","",'Reaj 2016 - Região S e SE '!B45)</f>
        <v>2005</v>
      </c>
      <c r="C44" s="9"/>
      <c r="D44" s="64" t="s">
        <v>81</v>
      </c>
      <c r="E44" s="1"/>
      <c r="F44" s="66">
        <f>'Reaj 2016 - Região S e SE '!P45</f>
        <v>312.69035532994923</v>
      </c>
      <c r="G44" s="67"/>
      <c r="H44" s="66">
        <f>'Reaj 2016 - Região S e SE '!R45</f>
        <v>4.690355329949238</v>
      </c>
      <c r="I44" s="67"/>
      <c r="J44" s="66">
        <f>'Reaj 2016 - Região S e SE '!T45</f>
        <v>308</v>
      </c>
      <c r="K44" s="68"/>
      <c r="L44" s="66">
        <f>'Reaj 2016 - Região S e SE '!V45</f>
        <v>1876.1421319796955</v>
      </c>
      <c r="M44" s="67"/>
      <c r="N44" s="66">
        <f>'Reaj 2016 - Região S e SE '!X45</f>
        <v>1848</v>
      </c>
      <c r="O44" s="1"/>
      <c r="P44" s="30">
        <v>0</v>
      </c>
      <c r="Q44" s="30">
        <v>0</v>
      </c>
      <c r="R44" s="30">
        <v>0</v>
      </c>
      <c r="S44" s="30">
        <v>0</v>
      </c>
      <c r="T44" s="30">
        <v>0</v>
      </c>
    </row>
    <row r="45" spans="1:20" hidden="1" x14ac:dyDescent="0.25">
      <c r="A45" s="1"/>
      <c r="B45" s="22">
        <f>IF('Reaj 2016 - Região S e SE '!B46="","",'Reaj 2016 - Região S e SE '!B46)</f>
        <v>1108</v>
      </c>
      <c r="C45" s="9"/>
      <c r="D45" s="64" t="s">
        <v>112</v>
      </c>
      <c r="E45" s="1"/>
      <c r="F45" s="66">
        <f>'Reaj 2016 - Região S e SE '!P46</f>
        <v>316.75126903553297</v>
      </c>
      <c r="G45" s="67"/>
      <c r="H45" s="66">
        <f>'Reaj 2016 - Região S e SE '!R46</f>
        <v>4.7512690355329941</v>
      </c>
      <c r="I45" s="67"/>
      <c r="J45" s="66">
        <f>'Reaj 2016 - Região S e SE '!T46</f>
        <v>312</v>
      </c>
      <c r="K45" s="68"/>
      <c r="L45" s="66">
        <f>'Reaj 2016 - Região S e SE '!V46</f>
        <v>1900.5076142131979</v>
      </c>
      <c r="M45" s="67"/>
      <c r="N45" s="66">
        <f>'Reaj 2016 - Região S e SE '!X46</f>
        <v>1872</v>
      </c>
      <c r="O45" s="1"/>
      <c r="P45" s="30">
        <v>0</v>
      </c>
      <c r="Q45" s="30">
        <v>0</v>
      </c>
      <c r="R45" s="30">
        <v>0</v>
      </c>
      <c r="S45" s="30">
        <v>0</v>
      </c>
      <c r="T45" s="30">
        <v>0</v>
      </c>
    </row>
    <row r="46" spans="1:20" ht="26.25" x14ac:dyDescent="0.25">
      <c r="A46" s="1"/>
      <c r="B46" s="22">
        <v>1138</v>
      </c>
      <c r="C46" s="9"/>
      <c r="D46" s="64" t="s">
        <v>391</v>
      </c>
      <c r="E46" s="1"/>
      <c r="F46" s="66">
        <f>F45</f>
        <v>316.75126903553297</v>
      </c>
      <c r="G46" s="67"/>
      <c r="H46" s="66">
        <f>H45</f>
        <v>4.7512690355329941</v>
      </c>
      <c r="I46" s="67"/>
      <c r="J46" s="66">
        <f>J45</f>
        <v>312</v>
      </c>
      <c r="K46" s="68"/>
      <c r="L46" s="66">
        <f>L45</f>
        <v>1900.5076142131979</v>
      </c>
      <c r="M46" s="67"/>
      <c r="N46" s="66">
        <f>N45</f>
        <v>1872</v>
      </c>
      <c r="O46" s="1"/>
      <c r="P46" s="30" t="e">
        <v>#N/A</v>
      </c>
      <c r="Q46" s="30" t="e">
        <v>#N/A</v>
      </c>
      <c r="R46" s="30" t="e">
        <v>#N/A</v>
      </c>
      <c r="S46" s="30" t="e">
        <v>#N/A</v>
      </c>
      <c r="T46" s="30" t="e">
        <v>#N/A</v>
      </c>
    </row>
    <row r="47" spans="1:20" x14ac:dyDescent="0.25">
      <c r="A47" s="1"/>
      <c r="B47" s="22">
        <f>IF('Reaj 2016 - Região S e SE '!B48="","",'Reaj 2016 - Região S e SE '!B48)</f>
        <v>1127</v>
      </c>
      <c r="C47" s="9"/>
      <c r="D47" s="64" t="s">
        <v>103</v>
      </c>
      <c r="E47" s="1"/>
      <c r="F47" s="66">
        <f>'Reaj 2016 - Região S e SE '!P48</f>
        <v>312.69035532994923</v>
      </c>
      <c r="G47" s="67"/>
      <c r="H47" s="66">
        <f>'Reaj 2016 - Região S e SE '!R48</f>
        <v>4.690355329949238</v>
      </c>
      <c r="I47" s="67"/>
      <c r="J47" s="66">
        <f>'Reaj 2016 - Região S e SE '!T48</f>
        <v>308</v>
      </c>
      <c r="K47" s="68"/>
      <c r="L47" s="66">
        <f>'Reaj 2016 - Região S e SE '!V48</f>
        <v>1876.1421319796955</v>
      </c>
      <c r="M47" s="67"/>
      <c r="N47" s="66">
        <f>'Reaj 2016 - Região S e SE '!X48</f>
        <v>1848</v>
      </c>
      <c r="O47" s="1"/>
      <c r="P47" s="30">
        <v>0</v>
      </c>
      <c r="Q47" s="30">
        <v>0</v>
      </c>
      <c r="R47" s="30">
        <v>0</v>
      </c>
      <c r="S47" s="30">
        <v>0</v>
      </c>
      <c r="T47" s="30">
        <v>0</v>
      </c>
    </row>
    <row r="48" spans="1:20" ht="16.350000000000001" hidden="1" customHeight="1" x14ac:dyDescent="0.25">
      <c r="A48" s="1"/>
      <c r="B48" s="22">
        <f>IF('Reaj 2016 - Região S e SE '!B49="","",'Reaj 2016 - Região S e SE '!B49)</f>
        <v>1123</v>
      </c>
      <c r="C48" s="9"/>
      <c r="D48" s="64" t="s">
        <v>28</v>
      </c>
      <c r="E48" s="1"/>
      <c r="F48" s="66">
        <f>'Reaj 2016 - Região S e SE '!P49</f>
        <v>365.48223350253807</v>
      </c>
      <c r="G48" s="67"/>
      <c r="H48" s="66">
        <f>'Reaj 2016 - Região S e SE '!R49</f>
        <v>5.4822335025380706</v>
      </c>
      <c r="I48" s="67"/>
      <c r="J48" s="66">
        <f>'Reaj 2016 - Região S e SE '!T49</f>
        <v>360</v>
      </c>
      <c r="K48" s="68"/>
      <c r="L48" s="66">
        <f>'Reaj 2016 - Região S e SE '!V49</f>
        <v>2192.8934010152284</v>
      </c>
      <c r="M48" s="67"/>
      <c r="N48" s="66">
        <f>'Reaj 2016 - Região S e SE '!X49</f>
        <v>2160</v>
      </c>
      <c r="O48" s="1"/>
      <c r="P48" s="30">
        <v>0</v>
      </c>
      <c r="Q48" s="30">
        <v>0</v>
      </c>
      <c r="R48" s="30">
        <v>0</v>
      </c>
      <c r="S48" s="30">
        <v>0</v>
      </c>
      <c r="T48" s="30">
        <v>0</v>
      </c>
    </row>
    <row r="49" spans="1:20" x14ac:dyDescent="0.25">
      <c r="A49" s="1"/>
      <c r="B49" s="22">
        <f>IF('Reaj 2016 - Região S e SE '!B50="","",'Reaj 2016 - Região S e SE '!B50)</f>
        <v>1103</v>
      </c>
      <c r="C49" s="9"/>
      <c r="D49" s="64" t="s">
        <v>29</v>
      </c>
      <c r="E49" s="1"/>
      <c r="F49" s="66">
        <f>'Reaj 2016 - Região S e SE '!P50</f>
        <v>365.48223350253807</v>
      </c>
      <c r="G49" s="67"/>
      <c r="H49" s="66">
        <f>'Reaj 2016 - Região S e SE '!R50</f>
        <v>5.4822335025380706</v>
      </c>
      <c r="I49" s="67"/>
      <c r="J49" s="66">
        <f>'Reaj 2016 - Região S e SE '!T50</f>
        <v>360</v>
      </c>
      <c r="K49" s="68"/>
      <c r="L49" s="66">
        <f>'Reaj 2016 - Região S e SE '!V50</f>
        <v>2192.8934010152284</v>
      </c>
      <c r="M49" s="67"/>
      <c r="N49" s="66">
        <f>'Reaj 2016 - Região S e SE '!X50</f>
        <v>2160</v>
      </c>
      <c r="O49" s="1"/>
      <c r="P49" s="30">
        <v>0</v>
      </c>
      <c r="Q49" s="30">
        <v>0</v>
      </c>
      <c r="R49" s="30">
        <v>0</v>
      </c>
      <c r="S49" s="30">
        <v>0</v>
      </c>
      <c r="T49" s="30">
        <v>0</v>
      </c>
    </row>
    <row r="50" spans="1:20" x14ac:dyDescent="0.25">
      <c r="A50" s="1"/>
      <c r="B50" s="22">
        <f>IF('Reaj 2016 - Região S e SE '!B51="","",'Reaj 2016 - Região S e SE '!B51)</f>
        <v>1163</v>
      </c>
      <c r="C50" s="9"/>
      <c r="D50" s="64" t="s">
        <v>30</v>
      </c>
      <c r="E50" s="1"/>
      <c r="F50" s="66">
        <f>'Reaj 2016 - Região S e SE '!P51</f>
        <v>297.46192893401013</v>
      </c>
      <c r="G50" s="67"/>
      <c r="H50" s="66">
        <f>'Reaj 2016 - Região S e SE '!R51</f>
        <v>4.4619289340101522</v>
      </c>
      <c r="I50" s="67"/>
      <c r="J50" s="66">
        <f>'Reaj 2016 - Região S e SE '!T51</f>
        <v>293</v>
      </c>
      <c r="K50" s="68"/>
      <c r="L50" s="66">
        <f>'Reaj 2016 - Região S e SE '!V51</f>
        <v>1784.7715736040609</v>
      </c>
      <c r="M50" s="67"/>
      <c r="N50" s="66">
        <f>'Reaj 2016 - Região S e SE '!X51</f>
        <v>1758</v>
      </c>
      <c r="O50" s="1"/>
      <c r="P50" s="30">
        <v>0</v>
      </c>
      <c r="Q50" s="30">
        <v>0</v>
      </c>
      <c r="R50" s="30">
        <v>0</v>
      </c>
      <c r="S50" s="30">
        <v>0</v>
      </c>
      <c r="T50" s="30">
        <v>0</v>
      </c>
    </row>
    <row r="51" spans="1:20" ht="4.9000000000000004" customHeight="1" x14ac:dyDescent="0.25">
      <c r="A51" s="9"/>
      <c r="B51" s="31"/>
      <c r="C51" s="9"/>
      <c r="D51" s="28"/>
      <c r="E51" s="28"/>
      <c r="F51" s="28"/>
      <c r="G51" s="9"/>
      <c r="H51" s="9"/>
      <c r="I51" s="9"/>
      <c r="J51" s="32"/>
      <c r="K51" s="28"/>
      <c r="L51" s="9"/>
      <c r="M51" s="9"/>
      <c r="N51" s="28"/>
      <c r="O51" s="9"/>
      <c r="P51" s="30"/>
      <c r="Q51" s="30"/>
      <c r="R51" s="30"/>
      <c r="S51" s="30"/>
      <c r="T51" s="30"/>
    </row>
    <row r="52" spans="1:20" x14ac:dyDescent="0.25">
      <c r="A52" s="33"/>
      <c r="B52" s="346" t="s">
        <v>31</v>
      </c>
      <c r="C52" s="346"/>
      <c r="D52" s="346"/>
      <c r="E52" s="346"/>
      <c r="F52" s="346"/>
      <c r="G52" s="346"/>
      <c r="H52" s="346"/>
      <c r="I52" s="346"/>
      <c r="J52" s="346"/>
      <c r="K52" s="346"/>
      <c r="L52" s="346"/>
      <c r="M52" s="346"/>
      <c r="N52" s="346"/>
      <c r="O52" s="33"/>
    </row>
    <row r="53" spans="1:20" ht="21.75" customHeight="1" x14ac:dyDescent="0.25">
      <c r="A53" s="9"/>
      <c r="B53" s="31"/>
      <c r="C53" s="9"/>
      <c r="D53" s="28"/>
      <c r="E53" s="28"/>
      <c r="F53" s="28"/>
      <c r="G53" s="9"/>
      <c r="H53" s="9"/>
      <c r="I53" s="9"/>
      <c r="J53" s="32"/>
      <c r="K53" s="28"/>
      <c r="L53" s="9"/>
      <c r="M53" s="9"/>
      <c r="N53" s="34"/>
      <c r="O53" s="9"/>
    </row>
    <row r="54" spans="1:20" x14ac:dyDescent="0.25">
      <c r="A54" s="35"/>
      <c r="B54" s="347" t="s">
        <v>32</v>
      </c>
      <c r="C54" s="347"/>
      <c r="D54" s="347"/>
      <c r="E54" s="347"/>
      <c r="F54" s="347"/>
      <c r="G54" s="347"/>
      <c r="H54" s="347"/>
      <c r="I54" s="347"/>
      <c r="J54" s="347"/>
      <c r="K54" s="347"/>
      <c r="L54" s="347"/>
      <c r="M54" s="347"/>
      <c r="N54" s="347"/>
      <c r="O54" s="35"/>
    </row>
    <row r="55" spans="1:20" ht="15" customHeight="1" x14ac:dyDescent="0.25">
      <c r="A55" s="9"/>
      <c r="B55" s="349" t="s">
        <v>34</v>
      </c>
      <c r="C55" s="349"/>
      <c r="D55" s="349"/>
      <c r="E55" s="349"/>
      <c r="F55" s="349"/>
      <c r="G55" s="349"/>
      <c r="H55" s="349"/>
      <c r="I55" s="349"/>
      <c r="J55" s="349"/>
      <c r="K55" s="9"/>
      <c r="L55" s="9"/>
      <c r="M55" s="9"/>
      <c r="N55" s="38"/>
      <c r="O55" s="9"/>
    </row>
    <row r="56" spans="1:20" x14ac:dyDescent="0.25">
      <c r="A56" s="35"/>
      <c r="B56" s="348"/>
      <c r="C56" s="348"/>
      <c r="D56" s="348"/>
      <c r="E56" s="348"/>
      <c r="F56" s="348"/>
      <c r="G56" s="348"/>
      <c r="H56" s="348"/>
      <c r="I56" s="348"/>
      <c r="J56" s="348"/>
      <c r="K56" s="274"/>
      <c r="L56" s="274"/>
      <c r="M56" s="9"/>
      <c r="N56" s="274"/>
      <c r="O56" s="35"/>
    </row>
    <row r="57" spans="1:20" ht="15" customHeight="1" x14ac:dyDescent="0.25">
      <c r="A57" s="35"/>
      <c r="B57" s="348" t="s">
        <v>388</v>
      </c>
      <c r="C57" s="348"/>
      <c r="D57" s="348"/>
      <c r="E57" s="348"/>
      <c r="F57" s="348"/>
      <c r="G57" s="348"/>
      <c r="H57" s="348"/>
      <c r="I57" s="348"/>
      <c r="J57" s="348"/>
      <c r="K57" s="274"/>
      <c r="L57" s="274"/>
      <c r="M57" s="9"/>
      <c r="N57" s="274"/>
      <c r="O57" s="35"/>
    </row>
    <row r="58" spans="1:20" ht="15" customHeight="1" x14ac:dyDescent="0.25">
      <c r="A58" s="35"/>
      <c r="B58" s="274"/>
      <c r="C58" s="274"/>
      <c r="D58" s="274"/>
      <c r="E58" s="274"/>
      <c r="F58" s="274"/>
      <c r="G58" s="274"/>
      <c r="H58" s="274"/>
      <c r="I58" s="274"/>
      <c r="J58" s="274"/>
      <c r="K58" s="274"/>
      <c r="L58" s="274"/>
      <c r="M58" s="9"/>
      <c r="N58" s="274"/>
      <c r="O58" s="35"/>
    </row>
    <row r="59" spans="1:20" ht="15" customHeight="1" x14ac:dyDescent="0.25">
      <c r="A59" s="35"/>
      <c r="B59" s="274"/>
      <c r="C59" s="274"/>
      <c r="D59" s="274"/>
      <c r="E59" s="274"/>
      <c r="F59" s="274"/>
      <c r="G59" s="274"/>
      <c r="H59" s="274"/>
      <c r="I59" s="274"/>
      <c r="J59" s="274"/>
      <c r="K59" s="274"/>
      <c r="L59" s="274"/>
      <c r="M59" s="9"/>
      <c r="N59" s="274"/>
      <c r="O59" s="35"/>
    </row>
    <row r="60" spans="1:20" x14ac:dyDescent="0.25">
      <c r="A60" s="26"/>
      <c r="B60" s="35"/>
      <c r="C60" s="9"/>
      <c r="D60" s="35"/>
      <c r="E60" s="35"/>
      <c r="F60" s="35"/>
      <c r="G60" s="9"/>
      <c r="H60" s="35"/>
      <c r="I60" s="9"/>
      <c r="J60" s="35"/>
      <c r="K60" s="35"/>
      <c r="L60" s="35"/>
      <c r="M60" s="9"/>
      <c r="N60" s="35"/>
      <c r="O60" s="26"/>
    </row>
    <row r="61" spans="1:20" ht="15.75" customHeight="1" x14ac:dyDescent="0.25">
      <c r="A61" s="26"/>
      <c r="B61" s="344" t="s">
        <v>390</v>
      </c>
      <c r="C61" s="344"/>
      <c r="D61" s="344"/>
      <c r="E61" s="344"/>
      <c r="F61" s="344"/>
      <c r="G61" s="344"/>
      <c r="H61" s="344"/>
      <c r="I61" s="344"/>
      <c r="J61" s="344"/>
      <c r="K61" s="344"/>
      <c r="L61" s="344"/>
      <c r="M61" s="344"/>
      <c r="N61" s="344"/>
      <c r="O61" s="26"/>
    </row>
    <row r="62" spans="1:20" ht="15.75" customHeight="1" x14ac:dyDescent="0.25">
      <c r="B62" s="344" t="s">
        <v>46</v>
      </c>
      <c r="C62" s="344"/>
      <c r="D62" s="344"/>
      <c r="E62" s="344"/>
      <c r="F62" s="344"/>
      <c r="G62" s="344"/>
      <c r="H62" s="344"/>
      <c r="I62" s="344"/>
      <c r="J62" s="344"/>
      <c r="K62" s="344"/>
      <c r="L62" s="344"/>
      <c r="M62" s="344"/>
      <c r="N62" s="344"/>
      <c r="O62" s="40"/>
    </row>
  </sheetData>
  <mergeCells count="10">
    <mergeCell ref="B56:J56"/>
    <mergeCell ref="B57:J57"/>
    <mergeCell ref="B61:N61"/>
    <mergeCell ref="B62:N62"/>
    <mergeCell ref="B2:N2"/>
    <mergeCell ref="B3:N3"/>
    <mergeCell ref="B4:N4"/>
    <mergeCell ref="B52:N52"/>
    <mergeCell ref="B54:N54"/>
    <mergeCell ref="B55:J55"/>
  </mergeCells>
  <printOptions horizontalCentered="1"/>
  <pageMargins left="0.36" right="0.38" top="1.3779527559055118" bottom="0.78740157480314965" header="0.31496062992125984" footer="0.31496062992125984"/>
  <pageSetup paperSize="9" scale="58" orientation="portrait" r:id="rId1"/>
  <headerFooter>
    <oddHeader>&amp;R&amp;"Arial,Negrito"&amp;18Anexo 2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2">
    <tabColor theme="8" tint="-0.499984740745262"/>
    <pageSetUpPr fitToPage="1"/>
  </sheetPr>
  <dimension ref="A1:Q55"/>
  <sheetViews>
    <sheetView showGridLines="0" zoomScale="85" zoomScaleNormal="85" workbookViewId="0">
      <pane ySplit="7" topLeftCell="A8" activePane="bottomLeft" state="frozen"/>
      <selection activeCell="B18" sqref="B18"/>
      <selection pane="bottomLeft" activeCell="B18" sqref="B18"/>
    </sheetView>
  </sheetViews>
  <sheetFormatPr defaultColWidth="9.140625" defaultRowHeight="15.75" x14ac:dyDescent="0.25"/>
  <cols>
    <col min="1" max="1" width="1.7109375" style="7" customWidth="1"/>
    <col min="2" max="2" width="9.85546875" style="7" customWidth="1"/>
    <col min="3" max="3" width="0.42578125" style="7" customWidth="1"/>
    <col min="4" max="4" width="57.85546875" style="7" customWidth="1"/>
    <col min="5" max="5" width="0.5703125" style="7" customWidth="1"/>
    <col min="6" max="6" width="16.85546875" style="7" customWidth="1"/>
    <col min="7" max="7" width="0.42578125" style="7" customWidth="1"/>
    <col min="8" max="8" width="15.85546875" style="7" customWidth="1"/>
    <col min="9" max="9" width="0.42578125" style="7" customWidth="1"/>
    <col min="10" max="10" width="17.5703125" style="7" customWidth="1"/>
    <col min="11" max="11" width="0.85546875" style="7" customWidth="1"/>
    <col min="12" max="12" width="19.85546875" style="7" bestFit="1" customWidth="1"/>
    <col min="13" max="13" width="0.42578125" style="7" customWidth="1"/>
    <col min="14" max="14" width="18.7109375" style="7" customWidth="1"/>
    <col min="15" max="15" width="1.7109375" style="7" customWidth="1"/>
    <col min="16" max="16" width="14.28515625" style="7" bestFit="1" customWidth="1"/>
    <col min="17" max="16384" width="9.140625" style="7"/>
  </cols>
  <sheetData>
    <row r="1" spans="1:17" s="5" customFormat="1" ht="12.75" customHeight="1" x14ac:dyDescent="0.25">
      <c r="A1" s="1"/>
      <c r="B1" s="2"/>
      <c r="C1" s="1"/>
      <c r="D1" s="3"/>
      <c r="E1" s="1"/>
      <c r="F1" s="4"/>
      <c r="G1" s="1"/>
      <c r="H1" s="4"/>
      <c r="I1" s="1"/>
      <c r="J1" s="4"/>
      <c r="K1" s="1"/>
      <c r="L1" s="4"/>
      <c r="M1" s="1"/>
      <c r="O1" s="6"/>
    </row>
    <row r="2" spans="1:17" ht="23.25" customHeight="1" x14ac:dyDescent="0.25">
      <c r="A2" s="1"/>
      <c r="B2" s="344" t="s">
        <v>0</v>
      </c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1"/>
    </row>
    <row r="3" spans="1:17" s="5" customFormat="1" x14ac:dyDescent="0.25">
      <c r="A3" s="1"/>
      <c r="B3" s="344" t="s">
        <v>133</v>
      </c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6"/>
    </row>
    <row r="4" spans="1:17" x14ac:dyDescent="0.25">
      <c r="A4" s="1"/>
      <c r="B4" s="345" t="s">
        <v>72</v>
      </c>
      <c r="C4" s="345"/>
      <c r="D4" s="345"/>
      <c r="E4" s="345"/>
      <c r="F4" s="345"/>
      <c r="G4" s="345"/>
      <c r="H4" s="345"/>
      <c r="I4" s="345"/>
      <c r="J4" s="345"/>
      <c r="K4" s="345"/>
      <c r="L4" s="345"/>
      <c r="M4" s="345"/>
      <c r="N4" s="345"/>
      <c r="O4" s="1"/>
    </row>
    <row r="5" spans="1:17" ht="6.75" customHeight="1" x14ac:dyDescent="0.25">
      <c r="A5" s="1"/>
      <c r="B5" s="273"/>
      <c r="C5" s="9"/>
      <c r="D5" s="10"/>
      <c r="E5" s="1"/>
      <c r="F5" s="11"/>
      <c r="G5" s="9"/>
      <c r="H5" s="11"/>
      <c r="I5" s="9"/>
      <c r="J5" s="11"/>
      <c r="K5" s="1"/>
      <c r="L5" s="11"/>
      <c r="M5" s="9"/>
      <c r="N5" s="11"/>
      <c r="O5" s="1"/>
    </row>
    <row r="6" spans="1:17" ht="47.25" x14ac:dyDescent="0.25">
      <c r="A6" s="12"/>
      <c r="B6" s="13" t="s">
        <v>2</v>
      </c>
      <c r="C6" s="14"/>
      <c r="D6" s="15" t="s">
        <v>3</v>
      </c>
      <c r="E6" s="12"/>
      <c r="F6" s="16" t="s">
        <v>4</v>
      </c>
      <c r="G6" s="14"/>
      <c r="H6" s="16" t="s">
        <v>48</v>
      </c>
      <c r="I6" s="14"/>
      <c r="J6" s="16" t="s">
        <v>6</v>
      </c>
      <c r="K6" s="12"/>
      <c r="L6" s="16" t="s">
        <v>7</v>
      </c>
      <c r="M6" s="14"/>
      <c r="N6" s="17" t="s">
        <v>49</v>
      </c>
      <c r="O6" s="12"/>
    </row>
    <row r="7" spans="1:17" s="21" customFormat="1" ht="4.9000000000000004" customHeight="1" x14ac:dyDescent="0.2">
      <c r="A7" s="1"/>
      <c r="B7" s="18"/>
      <c r="C7" s="9"/>
      <c r="D7" s="19"/>
      <c r="E7" s="1"/>
      <c r="F7" s="20"/>
      <c r="G7" s="9"/>
      <c r="H7" s="20"/>
      <c r="I7" s="9"/>
      <c r="J7" s="20"/>
      <c r="K7" s="1"/>
      <c r="L7" s="20"/>
      <c r="M7" s="9"/>
      <c r="N7" s="20"/>
      <c r="O7" s="1"/>
    </row>
    <row r="8" spans="1:17" x14ac:dyDescent="0.25">
      <c r="A8" s="1"/>
      <c r="B8" s="22">
        <f>IF('Reaj 2016 - Região S e SE '!B8="","",'Reaj 2016 - Região S e SE '!B8)</f>
        <v>1100</v>
      </c>
      <c r="C8" s="9"/>
      <c r="D8" s="64" t="s">
        <v>9</v>
      </c>
      <c r="E8" s="1"/>
      <c r="F8" s="66">
        <f>ROUND(J8/98.5%,2)</f>
        <v>233.5</v>
      </c>
      <c r="G8" s="67"/>
      <c r="H8" s="66">
        <f>F8*1.5%</f>
        <v>3.5024999999999999</v>
      </c>
      <c r="I8" s="67"/>
      <c r="J8" s="66">
        <v>230</v>
      </c>
      <c r="K8" s="68"/>
      <c r="L8" s="66">
        <f>F8*6</f>
        <v>1401</v>
      </c>
      <c r="M8" s="67"/>
      <c r="N8" s="66">
        <f>J8*6</f>
        <v>1380</v>
      </c>
      <c r="O8" s="1"/>
      <c r="P8" s="209"/>
      <c r="Q8" s="30"/>
    </row>
    <row r="9" spans="1:17" x14ac:dyDescent="0.25">
      <c r="A9" s="1"/>
      <c r="B9" s="281">
        <v>1140</v>
      </c>
      <c r="C9" s="100"/>
      <c r="D9" s="282" t="s">
        <v>285</v>
      </c>
      <c r="E9" s="1"/>
      <c r="F9" s="283">
        <f>F8</f>
        <v>233.5</v>
      </c>
      <c r="G9" s="67"/>
      <c r="H9" s="283">
        <f>H8</f>
        <v>3.5024999999999999</v>
      </c>
      <c r="I9" s="67"/>
      <c r="J9" s="283">
        <f>J8</f>
        <v>230</v>
      </c>
      <c r="K9" s="68"/>
      <c r="L9" s="283">
        <f>L8</f>
        <v>1401</v>
      </c>
      <c r="M9" s="67"/>
      <c r="N9" s="283">
        <f>N8</f>
        <v>1380</v>
      </c>
      <c r="O9" s="1"/>
      <c r="P9" s="209"/>
      <c r="Q9" s="30"/>
    </row>
    <row r="10" spans="1:17" x14ac:dyDescent="0.25">
      <c r="A10" s="1"/>
      <c r="B10" s="22">
        <f>IF('Reaj 2016 - Região S e SE '!B9="","",'Reaj 2016 - Região S e SE '!B9)</f>
        <v>1124</v>
      </c>
      <c r="C10" s="9"/>
      <c r="D10" s="64" t="s">
        <v>10</v>
      </c>
      <c r="E10" s="1"/>
      <c r="F10" s="66">
        <f t="shared" ref="F10:F43" si="0">ROUND(J10/98.5%,2)</f>
        <v>233.5</v>
      </c>
      <c r="G10" s="67"/>
      <c r="H10" s="66">
        <f t="shared" ref="H10:H43" si="1">F10*1.5%</f>
        <v>3.5024999999999999</v>
      </c>
      <c r="I10" s="67"/>
      <c r="J10" s="66">
        <v>230</v>
      </c>
      <c r="K10" s="68"/>
      <c r="L10" s="66">
        <f t="shared" ref="L10:L43" si="2">F10*6</f>
        <v>1401</v>
      </c>
      <c r="M10" s="67"/>
      <c r="N10" s="66">
        <f t="shared" ref="N10:N43" si="3">J10*6</f>
        <v>1380</v>
      </c>
      <c r="O10" s="1"/>
      <c r="P10" s="209"/>
      <c r="Q10" s="30"/>
    </row>
    <row r="11" spans="1:17" x14ac:dyDescent="0.25">
      <c r="A11" s="1"/>
      <c r="B11" s="22">
        <v>1133</v>
      </c>
      <c r="C11" s="9"/>
      <c r="D11" s="64" t="s">
        <v>110</v>
      </c>
      <c r="E11" s="1"/>
      <c r="F11" s="66">
        <f t="shared" si="0"/>
        <v>233.5</v>
      </c>
      <c r="G11" s="67"/>
      <c r="H11" s="66">
        <f t="shared" si="1"/>
        <v>3.5024999999999999</v>
      </c>
      <c r="I11" s="67"/>
      <c r="J11" s="66">
        <v>230</v>
      </c>
      <c r="K11" s="68"/>
      <c r="L11" s="66">
        <f t="shared" si="2"/>
        <v>1401</v>
      </c>
      <c r="M11" s="67"/>
      <c r="N11" s="66">
        <f t="shared" si="3"/>
        <v>1380</v>
      </c>
      <c r="O11" s="1"/>
      <c r="P11" s="209"/>
      <c r="Q11" s="30"/>
    </row>
    <row r="12" spans="1:17" x14ac:dyDescent="0.25">
      <c r="A12" s="1"/>
      <c r="B12" s="22">
        <f>IF('Reaj 2016 - Região S e SE '!B11="","",'Reaj 2016 - Região S e SE '!B11)</f>
        <v>2007</v>
      </c>
      <c r="C12" s="9"/>
      <c r="D12" s="64" t="s">
        <v>102</v>
      </c>
      <c r="E12" s="1"/>
      <c r="F12" s="66">
        <f t="shared" si="0"/>
        <v>233.5</v>
      </c>
      <c r="G12" s="67"/>
      <c r="H12" s="66">
        <f t="shared" si="1"/>
        <v>3.5024999999999999</v>
      </c>
      <c r="I12" s="67"/>
      <c r="J12" s="66">
        <v>230</v>
      </c>
      <c r="K12" s="68"/>
      <c r="L12" s="66">
        <f t="shared" si="2"/>
        <v>1401</v>
      </c>
      <c r="M12" s="67"/>
      <c r="N12" s="66">
        <f t="shared" si="3"/>
        <v>1380</v>
      </c>
      <c r="O12" s="1"/>
      <c r="P12" s="209"/>
      <c r="Q12" s="30"/>
    </row>
    <row r="13" spans="1:17" x14ac:dyDescent="0.25">
      <c r="A13" s="1"/>
      <c r="B13" s="22">
        <f>IF('Reaj 2016 - Região S e SE '!B13="","",'Reaj 2016 - Região S e SE '!B13)</f>
        <v>1116</v>
      </c>
      <c r="C13" s="9"/>
      <c r="D13" s="64" t="s">
        <v>98</v>
      </c>
      <c r="E13" s="1"/>
      <c r="F13" s="66">
        <f t="shared" si="0"/>
        <v>233.5</v>
      </c>
      <c r="G13" s="67"/>
      <c r="H13" s="66">
        <f t="shared" si="1"/>
        <v>3.5024999999999999</v>
      </c>
      <c r="I13" s="67"/>
      <c r="J13" s="66">
        <v>230</v>
      </c>
      <c r="K13" s="68"/>
      <c r="L13" s="66">
        <f t="shared" si="2"/>
        <v>1401</v>
      </c>
      <c r="M13" s="67"/>
      <c r="N13" s="66">
        <f t="shared" si="3"/>
        <v>1380</v>
      </c>
      <c r="O13" s="1"/>
      <c r="P13" s="209"/>
      <c r="Q13" s="30"/>
    </row>
    <row r="14" spans="1:17" x14ac:dyDescent="0.25">
      <c r="A14" s="1"/>
      <c r="B14" s="22">
        <f>IF('Reaj 2016 - Região S e SE '!B14="","",'Reaj 2016 - Região S e SE '!B14)</f>
        <v>1107</v>
      </c>
      <c r="C14" s="9"/>
      <c r="D14" s="64" t="s">
        <v>12</v>
      </c>
      <c r="E14" s="1"/>
      <c r="F14" s="66">
        <f t="shared" si="0"/>
        <v>233.5</v>
      </c>
      <c r="G14" s="67"/>
      <c r="H14" s="66">
        <f t="shared" si="1"/>
        <v>3.5024999999999999</v>
      </c>
      <c r="I14" s="67"/>
      <c r="J14" s="66">
        <v>230</v>
      </c>
      <c r="K14" s="68"/>
      <c r="L14" s="66">
        <f t="shared" si="2"/>
        <v>1401</v>
      </c>
      <c r="M14" s="67"/>
      <c r="N14" s="66">
        <f t="shared" si="3"/>
        <v>1380</v>
      </c>
      <c r="O14" s="1"/>
      <c r="P14" s="209"/>
      <c r="Q14" s="30"/>
    </row>
    <row r="15" spans="1:17" x14ac:dyDescent="0.25">
      <c r="A15" s="1"/>
      <c r="B15" s="22">
        <f>IF('Reaj 2016 - Região S e SE '!B15="","",'Reaj 2016 - Região S e SE '!B15)</f>
        <v>2008</v>
      </c>
      <c r="C15" s="9"/>
      <c r="D15" s="64" t="s">
        <v>77</v>
      </c>
      <c r="E15" s="1"/>
      <c r="F15" s="66">
        <f t="shared" si="0"/>
        <v>233.5</v>
      </c>
      <c r="G15" s="67"/>
      <c r="H15" s="66">
        <f t="shared" si="1"/>
        <v>3.5024999999999999</v>
      </c>
      <c r="I15" s="67"/>
      <c r="J15" s="66">
        <v>230</v>
      </c>
      <c r="K15" s="68"/>
      <c r="L15" s="66">
        <f t="shared" si="2"/>
        <v>1401</v>
      </c>
      <c r="M15" s="67"/>
      <c r="N15" s="66">
        <f t="shared" si="3"/>
        <v>1380</v>
      </c>
      <c r="O15" s="1"/>
      <c r="P15" s="209"/>
      <c r="Q15" s="30"/>
    </row>
    <row r="16" spans="1:17" x14ac:dyDescent="0.25">
      <c r="A16" s="1"/>
      <c r="B16" s="22">
        <f>IF('Reaj 2016 - Região S e SE '!B17="","",'Reaj 2016 - Região S e SE '!B17)</f>
        <v>1112</v>
      </c>
      <c r="C16" s="9"/>
      <c r="D16" s="64" t="s">
        <v>14</v>
      </c>
      <c r="E16" s="1"/>
      <c r="F16" s="66">
        <f t="shared" si="0"/>
        <v>233.5</v>
      </c>
      <c r="G16" s="67"/>
      <c r="H16" s="66">
        <f t="shared" si="1"/>
        <v>3.5024999999999999</v>
      </c>
      <c r="I16" s="67"/>
      <c r="J16" s="66">
        <v>230</v>
      </c>
      <c r="K16" s="68"/>
      <c r="L16" s="66">
        <f t="shared" si="2"/>
        <v>1401</v>
      </c>
      <c r="M16" s="67"/>
      <c r="N16" s="66">
        <f t="shared" si="3"/>
        <v>1380</v>
      </c>
      <c r="O16" s="1"/>
      <c r="P16" s="209"/>
      <c r="Q16" s="30"/>
    </row>
    <row r="17" spans="1:17" x14ac:dyDescent="0.25">
      <c r="A17" s="1"/>
      <c r="B17" s="22">
        <f>IF('Reaj 2016 - Região S e SE '!B19="","",'Reaj 2016 - Região S e SE '!B19)</f>
        <v>1117</v>
      </c>
      <c r="C17" s="9"/>
      <c r="D17" s="64" t="s">
        <v>91</v>
      </c>
      <c r="E17" s="1"/>
      <c r="F17" s="66">
        <f t="shared" si="0"/>
        <v>233.5</v>
      </c>
      <c r="G17" s="67"/>
      <c r="H17" s="66">
        <f t="shared" si="1"/>
        <v>3.5024999999999999</v>
      </c>
      <c r="I17" s="67"/>
      <c r="J17" s="66">
        <v>230</v>
      </c>
      <c r="K17" s="68"/>
      <c r="L17" s="66">
        <f t="shared" si="2"/>
        <v>1401</v>
      </c>
      <c r="M17" s="67"/>
      <c r="N17" s="66">
        <f t="shared" si="3"/>
        <v>1380</v>
      </c>
      <c r="O17" s="1"/>
      <c r="P17" s="209"/>
      <c r="Q17" s="30"/>
    </row>
    <row r="18" spans="1:17" x14ac:dyDescent="0.25">
      <c r="A18" s="9"/>
      <c r="B18" s="187">
        <f>IF('Reaj 2016 - Região S e SE '!B20="","",'Reaj 2016 - Região S e SE '!B20)</f>
        <v>1129</v>
      </c>
      <c r="C18" s="9"/>
      <c r="D18" s="64" t="s">
        <v>114</v>
      </c>
      <c r="E18" s="1"/>
      <c r="F18" s="66">
        <f t="shared" si="0"/>
        <v>233.5</v>
      </c>
      <c r="G18" s="67"/>
      <c r="H18" s="66">
        <f t="shared" si="1"/>
        <v>3.5024999999999999</v>
      </c>
      <c r="I18" s="67"/>
      <c r="J18" s="66">
        <v>230</v>
      </c>
      <c r="K18" s="68"/>
      <c r="L18" s="66">
        <f t="shared" si="2"/>
        <v>1401</v>
      </c>
      <c r="M18" s="67"/>
      <c r="N18" s="66">
        <f t="shared" si="3"/>
        <v>1380</v>
      </c>
      <c r="O18" s="9"/>
      <c r="P18" s="209"/>
      <c r="Q18" s="30"/>
    </row>
    <row r="19" spans="1:17" x14ac:dyDescent="0.25">
      <c r="A19" s="1"/>
      <c r="B19" s="22">
        <f>IF('Reaj 2016 - Região S e SE '!B22="","",'Reaj 2016 - Região S e SE '!B22)</f>
        <v>1120</v>
      </c>
      <c r="C19" s="9"/>
      <c r="D19" s="64" t="s">
        <v>92</v>
      </c>
      <c r="E19" s="1"/>
      <c r="F19" s="66">
        <f t="shared" si="0"/>
        <v>233.5</v>
      </c>
      <c r="G19" s="67"/>
      <c r="H19" s="66">
        <f t="shared" si="1"/>
        <v>3.5024999999999999</v>
      </c>
      <c r="I19" s="67"/>
      <c r="J19" s="66">
        <v>230</v>
      </c>
      <c r="K19" s="68"/>
      <c r="L19" s="66">
        <f t="shared" si="2"/>
        <v>1401</v>
      </c>
      <c r="M19" s="67"/>
      <c r="N19" s="66">
        <f t="shared" si="3"/>
        <v>1380</v>
      </c>
      <c r="O19" s="1"/>
      <c r="P19" s="209"/>
      <c r="Q19" s="30"/>
    </row>
    <row r="20" spans="1:17" x14ac:dyDescent="0.25">
      <c r="A20" s="1"/>
      <c r="B20" s="22">
        <v>1113</v>
      </c>
      <c r="C20" s="9"/>
      <c r="D20" s="64" t="s">
        <v>97</v>
      </c>
      <c r="E20" s="1"/>
      <c r="F20" s="66">
        <f t="shared" si="0"/>
        <v>233.5</v>
      </c>
      <c r="G20" s="67"/>
      <c r="H20" s="66">
        <f t="shared" si="1"/>
        <v>3.5024999999999999</v>
      </c>
      <c r="I20" s="67"/>
      <c r="J20" s="66">
        <v>230</v>
      </c>
      <c r="K20" s="68"/>
      <c r="L20" s="66">
        <f t="shared" si="2"/>
        <v>1401</v>
      </c>
      <c r="M20" s="67"/>
      <c r="N20" s="66">
        <f t="shared" si="3"/>
        <v>1380</v>
      </c>
      <c r="O20" s="1"/>
      <c r="P20" s="209"/>
      <c r="Q20" s="30"/>
    </row>
    <row r="21" spans="1:17" x14ac:dyDescent="0.25">
      <c r="A21" s="1"/>
      <c r="B21" s="22">
        <f>IF('Reaj 2016 - Região S e SE '!B24="","",'Reaj 2016 - Região S e SE '!B24)</f>
        <v>1105</v>
      </c>
      <c r="C21" s="9"/>
      <c r="D21" s="64" t="s">
        <v>15</v>
      </c>
      <c r="E21" s="1"/>
      <c r="F21" s="66">
        <f t="shared" si="0"/>
        <v>233.5</v>
      </c>
      <c r="G21" s="67"/>
      <c r="H21" s="66">
        <f t="shared" si="1"/>
        <v>3.5024999999999999</v>
      </c>
      <c r="I21" s="67"/>
      <c r="J21" s="66">
        <v>230</v>
      </c>
      <c r="K21" s="68"/>
      <c r="L21" s="66">
        <f t="shared" si="2"/>
        <v>1401</v>
      </c>
      <c r="M21" s="67"/>
      <c r="N21" s="66">
        <f t="shared" si="3"/>
        <v>1380</v>
      </c>
      <c r="O21" s="1"/>
      <c r="P21" s="209"/>
      <c r="Q21" s="30"/>
    </row>
    <row r="22" spans="1:17" x14ac:dyDescent="0.25">
      <c r="A22" s="1"/>
      <c r="B22" s="22">
        <f>IF('Reaj 2016 - Região S e SE '!B26="","",'Reaj 2016 - Região S e SE '!B26)</f>
        <v>1128</v>
      </c>
      <c r="C22" s="9"/>
      <c r="D22" s="64" t="s">
        <v>93</v>
      </c>
      <c r="E22" s="1"/>
      <c r="F22" s="66">
        <f t="shared" si="0"/>
        <v>233.5</v>
      </c>
      <c r="G22" s="67"/>
      <c r="H22" s="66">
        <f t="shared" si="1"/>
        <v>3.5024999999999999</v>
      </c>
      <c r="I22" s="67"/>
      <c r="J22" s="66">
        <v>230</v>
      </c>
      <c r="K22" s="68"/>
      <c r="L22" s="66">
        <f t="shared" si="2"/>
        <v>1401</v>
      </c>
      <c r="M22" s="67"/>
      <c r="N22" s="66">
        <f t="shared" si="3"/>
        <v>1380</v>
      </c>
      <c r="O22" s="1"/>
      <c r="P22" s="209"/>
      <c r="Q22" s="30"/>
    </row>
    <row r="23" spans="1:17" x14ac:dyDescent="0.25">
      <c r="A23" s="1"/>
      <c r="B23" s="22">
        <f>IF('Reaj 2016 - Região S e SE '!B27="","",'Reaj 2016 - Região S e SE '!B27)</f>
        <v>1125</v>
      </c>
      <c r="C23" s="9"/>
      <c r="D23" s="65" t="s">
        <v>17</v>
      </c>
      <c r="E23" s="1"/>
      <c r="F23" s="66">
        <f t="shared" si="0"/>
        <v>233.5</v>
      </c>
      <c r="G23" s="67"/>
      <c r="H23" s="66">
        <f t="shared" si="1"/>
        <v>3.5024999999999999</v>
      </c>
      <c r="I23" s="67"/>
      <c r="J23" s="66">
        <v>230</v>
      </c>
      <c r="K23" s="68"/>
      <c r="L23" s="66">
        <f t="shared" si="2"/>
        <v>1401</v>
      </c>
      <c r="M23" s="67"/>
      <c r="N23" s="66">
        <f t="shared" si="3"/>
        <v>1380</v>
      </c>
      <c r="O23" s="1"/>
      <c r="P23" s="209"/>
      <c r="Q23" s="30"/>
    </row>
    <row r="24" spans="1:17" x14ac:dyDescent="0.25">
      <c r="A24" s="1"/>
      <c r="B24" s="22">
        <f>IF('Reaj 2016 - Região S e SE '!B29="","",'Reaj 2016 - Região S e SE '!B29)</f>
        <v>1114</v>
      </c>
      <c r="C24" s="9"/>
      <c r="D24" s="64" t="s">
        <v>19</v>
      </c>
      <c r="E24" s="1"/>
      <c r="F24" s="66">
        <f t="shared" si="0"/>
        <v>233.5</v>
      </c>
      <c r="G24" s="67"/>
      <c r="H24" s="66">
        <f t="shared" si="1"/>
        <v>3.5024999999999999</v>
      </c>
      <c r="I24" s="67"/>
      <c r="J24" s="66">
        <v>230</v>
      </c>
      <c r="K24" s="68"/>
      <c r="L24" s="66">
        <f t="shared" si="2"/>
        <v>1401</v>
      </c>
      <c r="M24" s="67"/>
      <c r="N24" s="66">
        <f t="shared" si="3"/>
        <v>1380</v>
      </c>
      <c r="O24" s="1"/>
      <c r="P24" s="209"/>
      <c r="Q24" s="30"/>
    </row>
    <row r="25" spans="1:17" x14ac:dyDescent="0.25">
      <c r="A25" s="1"/>
      <c r="B25" s="22">
        <f>IF('Reaj 2016 - Região S e SE '!B30="","",'Reaj 2016 - Região S e SE '!B30)</f>
        <v>1132</v>
      </c>
      <c r="C25" s="9"/>
      <c r="D25" s="64" t="s">
        <v>94</v>
      </c>
      <c r="E25" s="1"/>
      <c r="F25" s="66">
        <f t="shared" si="0"/>
        <v>233.5</v>
      </c>
      <c r="G25" s="67"/>
      <c r="H25" s="66">
        <f t="shared" si="1"/>
        <v>3.5024999999999999</v>
      </c>
      <c r="I25" s="67"/>
      <c r="J25" s="66">
        <v>230</v>
      </c>
      <c r="K25" s="68"/>
      <c r="L25" s="66">
        <f t="shared" si="2"/>
        <v>1401</v>
      </c>
      <c r="M25" s="67"/>
      <c r="N25" s="66">
        <f t="shared" si="3"/>
        <v>1380</v>
      </c>
      <c r="O25" s="1"/>
      <c r="P25" s="209"/>
      <c r="Q25" s="30"/>
    </row>
    <row r="26" spans="1:17" x14ac:dyDescent="0.25">
      <c r="A26" s="1"/>
      <c r="B26" s="22">
        <f>IF('Reaj 2016 - Região S e SE '!B31="","",'Reaj 2016 - Região S e SE '!B31)</f>
        <v>1115</v>
      </c>
      <c r="C26" s="9"/>
      <c r="D26" s="64" t="s">
        <v>20</v>
      </c>
      <c r="E26" s="1"/>
      <c r="F26" s="66">
        <f t="shared" si="0"/>
        <v>233.5</v>
      </c>
      <c r="G26" s="67"/>
      <c r="H26" s="66">
        <f t="shared" si="1"/>
        <v>3.5024999999999999</v>
      </c>
      <c r="I26" s="67"/>
      <c r="J26" s="66">
        <v>230</v>
      </c>
      <c r="K26" s="68"/>
      <c r="L26" s="66">
        <f t="shared" si="2"/>
        <v>1401</v>
      </c>
      <c r="M26" s="67"/>
      <c r="N26" s="66">
        <f t="shared" si="3"/>
        <v>1380</v>
      </c>
      <c r="O26" s="1"/>
      <c r="P26" s="209"/>
      <c r="Q26" s="30"/>
    </row>
    <row r="27" spans="1:17" x14ac:dyDescent="0.25">
      <c r="A27" s="1"/>
      <c r="B27" s="22">
        <f>IF('Reaj 2016 - Região S e SE '!B32="","",'Reaj 2016 - Região S e SE '!B32)</f>
        <v>1126</v>
      </c>
      <c r="C27" s="9"/>
      <c r="D27" s="64" t="s">
        <v>44</v>
      </c>
      <c r="E27" s="1"/>
      <c r="F27" s="66">
        <f t="shared" si="0"/>
        <v>233.5</v>
      </c>
      <c r="G27" s="67"/>
      <c r="H27" s="66">
        <f t="shared" si="1"/>
        <v>3.5024999999999999</v>
      </c>
      <c r="I27" s="67"/>
      <c r="J27" s="66">
        <v>230</v>
      </c>
      <c r="K27" s="68"/>
      <c r="L27" s="66">
        <f t="shared" si="2"/>
        <v>1401</v>
      </c>
      <c r="M27" s="67"/>
      <c r="N27" s="66">
        <f t="shared" si="3"/>
        <v>1380</v>
      </c>
      <c r="O27" s="1"/>
      <c r="P27" s="209"/>
      <c r="Q27" s="30"/>
    </row>
    <row r="28" spans="1:17" x14ac:dyDescent="0.25">
      <c r="A28" s="1"/>
      <c r="B28" s="22">
        <f>IF('Reaj 2016 - Região S e SE '!B33="","",'Reaj 2016 - Região S e SE '!B33)</f>
        <v>1122</v>
      </c>
      <c r="C28" s="9"/>
      <c r="D28" s="64" t="s">
        <v>21</v>
      </c>
      <c r="E28" s="1"/>
      <c r="F28" s="66">
        <f t="shared" si="0"/>
        <v>233.5</v>
      </c>
      <c r="G28" s="67"/>
      <c r="H28" s="66">
        <f t="shared" si="1"/>
        <v>3.5024999999999999</v>
      </c>
      <c r="I28" s="67"/>
      <c r="J28" s="66">
        <v>230</v>
      </c>
      <c r="K28" s="68"/>
      <c r="L28" s="66">
        <f t="shared" si="2"/>
        <v>1401</v>
      </c>
      <c r="M28" s="67"/>
      <c r="N28" s="66">
        <f t="shared" si="3"/>
        <v>1380</v>
      </c>
      <c r="O28" s="1"/>
      <c r="P28" s="209"/>
      <c r="Q28" s="30"/>
    </row>
    <row r="29" spans="1:17" x14ac:dyDescent="0.25">
      <c r="A29" s="1"/>
      <c r="B29" s="22">
        <f>IF('Reaj 2016 - Região S e SE '!B35="","",'Reaj 2016 - Região S e SE '!B35)</f>
        <v>2009</v>
      </c>
      <c r="C29" s="9"/>
      <c r="D29" s="64" t="s">
        <v>78</v>
      </c>
      <c r="E29" s="1"/>
      <c r="F29" s="66">
        <f t="shared" si="0"/>
        <v>233.5</v>
      </c>
      <c r="G29" s="67"/>
      <c r="H29" s="66">
        <f t="shared" si="1"/>
        <v>3.5024999999999999</v>
      </c>
      <c r="I29" s="67"/>
      <c r="J29" s="66">
        <v>230</v>
      </c>
      <c r="K29" s="68"/>
      <c r="L29" s="66">
        <f t="shared" si="2"/>
        <v>1401</v>
      </c>
      <c r="M29" s="67"/>
      <c r="N29" s="66">
        <f t="shared" si="3"/>
        <v>1380</v>
      </c>
      <c r="O29" s="1"/>
      <c r="P29" s="209"/>
      <c r="Q29" s="30"/>
    </row>
    <row r="30" spans="1:17" x14ac:dyDescent="0.25">
      <c r="A30" s="1"/>
      <c r="B30" s="22">
        <f>IF('Reaj 2016 - Região S e SE '!B36="","",'Reaj 2016 - Região S e SE '!B36)</f>
        <v>1101</v>
      </c>
      <c r="C30" s="9"/>
      <c r="D30" s="64" t="s">
        <v>23</v>
      </c>
      <c r="E30" s="1"/>
      <c r="F30" s="66">
        <f t="shared" si="0"/>
        <v>233.5</v>
      </c>
      <c r="G30" s="67"/>
      <c r="H30" s="66">
        <f t="shared" si="1"/>
        <v>3.5024999999999999</v>
      </c>
      <c r="I30" s="67"/>
      <c r="J30" s="66">
        <v>230</v>
      </c>
      <c r="K30" s="68"/>
      <c r="L30" s="66">
        <f t="shared" si="2"/>
        <v>1401</v>
      </c>
      <c r="M30" s="67"/>
      <c r="N30" s="66">
        <f t="shared" si="3"/>
        <v>1380</v>
      </c>
      <c r="O30" s="1"/>
      <c r="P30" s="209"/>
      <c r="Q30" s="30"/>
    </row>
    <row r="31" spans="1:17" x14ac:dyDescent="0.25">
      <c r="A31" s="1"/>
      <c r="B31" s="22">
        <f>IF('Reaj 2016 - Região S e SE '!B37="","",'Reaj 2016 - Região S e SE '!B37)</f>
        <v>2010</v>
      </c>
      <c r="C31" s="9"/>
      <c r="D31" s="64" t="s">
        <v>79</v>
      </c>
      <c r="E31" s="1"/>
      <c r="F31" s="66">
        <f t="shared" si="0"/>
        <v>233.5</v>
      </c>
      <c r="G31" s="67"/>
      <c r="H31" s="66">
        <f t="shared" si="1"/>
        <v>3.5024999999999999</v>
      </c>
      <c r="I31" s="67"/>
      <c r="J31" s="66">
        <v>230</v>
      </c>
      <c r="K31" s="68"/>
      <c r="L31" s="66">
        <f t="shared" si="2"/>
        <v>1401</v>
      </c>
      <c r="M31" s="67"/>
      <c r="N31" s="66">
        <f t="shared" si="3"/>
        <v>1380</v>
      </c>
      <c r="O31" s="1"/>
      <c r="P31" s="209"/>
      <c r="Q31" s="30"/>
    </row>
    <row r="32" spans="1:17" x14ac:dyDescent="0.25">
      <c r="A32" s="1"/>
      <c r="B32" s="22">
        <f>IF('Reaj 2016 - Região S e SE '!B38="","",'Reaj 2016 - Região S e SE '!B38)</f>
        <v>1106</v>
      </c>
      <c r="C32" s="9"/>
      <c r="D32" s="64" t="s">
        <v>24</v>
      </c>
      <c r="E32" s="1"/>
      <c r="F32" s="66">
        <f t="shared" si="0"/>
        <v>233.5</v>
      </c>
      <c r="G32" s="67"/>
      <c r="H32" s="66">
        <f t="shared" si="1"/>
        <v>3.5024999999999999</v>
      </c>
      <c r="I32" s="67"/>
      <c r="J32" s="66">
        <v>230</v>
      </c>
      <c r="K32" s="68"/>
      <c r="L32" s="66">
        <f t="shared" si="2"/>
        <v>1401</v>
      </c>
      <c r="M32" s="67"/>
      <c r="N32" s="66">
        <f t="shared" si="3"/>
        <v>1380</v>
      </c>
      <c r="O32" s="1"/>
      <c r="P32" s="209"/>
      <c r="Q32" s="30"/>
    </row>
    <row r="33" spans="1:17" x14ac:dyDescent="0.25">
      <c r="A33" s="1"/>
      <c r="B33" s="22">
        <v>1131</v>
      </c>
      <c r="C33" s="9"/>
      <c r="D33" s="64" t="s">
        <v>25</v>
      </c>
      <c r="E33" s="1"/>
      <c r="F33" s="66">
        <f t="shared" si="0"/>
        <v>233.5</v>
      </c>
      <c r="G33" s="67"/>
      <c r="H33" s="66">
        <f t="shared" si="1"/>
        <v>3.5024999999999999</v>
      </c>
      <c r="I33" s="67"/>
      <c r="J33" s="66">
        <v>230</v>
      </c>
      <c r="K33" s="68"/>
      <c r="L33" s="66">
        <f t="shared" si="2"/>
        <v>1401</v>
      </c>
      <c r="M33" s="67"/>
      <c r="N33" s="66">
        <f t="shared" si="3"/>
        <v>1380</v>
      </c>
      <c r="O33" s="1"/>
      <c r="P33" s="209"/>
      <c r="Q33" s="30"/>
    </row>
    <row r="34" spans="1:17" x14ac:dyDescent="0.25">
      <c r="A34" s="1"/>
      <c r="B34" s="22">
        <v>1104</v>
      </c>
      <c r="C34" s="9"/>
      <c r="D34" s="64" t="s">
        <v>95</v>
      </c>
      <c r="E34" s="1"/>
      <c r="F34" s="66">
        <f t="shared" si="0"/>
        <v>233.5</v>
      </c>
      <c r="G34" s="67"/>
      <c r="H34" s="66">
        <f t="shared" si="1"/>
        <v>3.5024999999999999</v>
      </c>
      <c r="I34" s="67"/>
      <c r="J34" s="66">
        <v>230</v>
      </c>
      <c r="K34" s="68"/>
      <c r="L34" s="66">
        <f t="shared" si="2"/>
        <v>1401</v>
      </c>
      <c r="M34" s="67"/>
      <c r="N34" s="66">
        <f t="shared" si="3"/>
        <v>1380</v>
      </c>
      <c r="O34" s="1"/>
      <c r="P34" s="209"/>
      <c r="Q34" s="30"/>
    </row>
    <row r="35" spans="1:17" x14ac:dyDescent="0.25">
      <c r="A35" s="1"/>
      <c r="B35" s="22">
        <f>IF('Reaj 2016 - Região S e SE '!B42="","",'Reaj 2016 - Região S e SE '!B42)</f>
        <v>1111</v>
      </c>
      <c r="C35" s="9"/>
      <c r="D35" s="64" t="s">
        <v>40</v>
      </c>
      <c r="E35" s="1"/>
      <c r="F35" s="66">
        <f t="shared" si="0"/>
        <v>233.5</v>
      </c>
      <c r="G35" s="67"/>
      <c r="H35" s="66">
        <f t="shared" si="1"/>
        <v>3.5024999999999999</v>
      </c>
      <c r="I35" s="67"/>
      <c r="J35" s="66">
        <v>230</v>
      </c>
      <c r="K35" s="68"/>
      <c r="L35" s="66">
        <f t="shared" si="2"/>
        <v>1401</v>
      </c>
      <c r="M35" s="67"/>
      <c r="N35" s="66">
        <f t="shared" si="3"/>
        <v>1380</v>
      </c>
      <c r="O35" s="1"/>
      <c r="P35" s="209"/>
      <c r="Q35" s="30"/>
    </row>
    <row r="36" spans="1:17" x14ac:dyDescent="0.25">
      <c r="A36" s="1"/>
      <c r="B36" s="22">
        <f>IF('Reaj 2016 - Região S e SE '!B43="","",'Reaj 2016 - Região S e SE '!B43)</f>
        <v>2006</v>
      </c>
      <c r="C36" s="9"/>
      <c r="D36" s="64" t="s">
        <v>80</v>
      </c>
      <c r="E36" s="1"/>
      <c r="F36" s="66">
        <f t="shared" si="0"/>
        <v>233.5</v>
      </c>
      <c r="G36" s="67"/>
      <c r="H36" s="66">
        <f t="shared" si="1"/>
        <v>3.5024999999999999</v>
      </c>
      <c r="I36" s="67"/>
      <c r="J36" s="66">
        <v>230</v>
      </c>
      <c r="K36" s="68"/>
      <c r="L36" s="66">
        <f t="shared" si="2"/>
        <v>1401</v>
      </c>
      <c r="M36" s="67"/>
      <c r="N36" s="66">
        <f t="shared" si="3"/>
        <v>1380</v>
      </c>
      <c r="O36" s="1"/>
      <c r="P36" s="209"/>
      <c r="Q36" s="30"/>
    </row>
    <row r="37" spans="1:17" x14ac:dyDescent="0.25">
      <c r="A37" s="1"/>
      <c r="B37" s="22">
        <f>IF('Reaj 2016 - Região S e SE '!B44="","",'Reaj 2016 - Região S e SE '!B44)</f>
        <v>1102</v>
      </c>
      <c r="C37" s="9"/>
      <c r="D37" s="64" t="s">
        <v>26</v>
      </c>
      <c r="E37" s="1"/>
      <c r="F37" s="66">
        <f t="shared" si="0"/>
        <v>233.5</v>
      </c>
      <c r="G37" s="67"/>
      <c r="H37" s="66">
        <f t="shared" si="1"/>
        <v>3.5024999999999999</v>
      </c>
      <c r="I37" s="67"/>
      <c r="J37" s="66">
        <v>230</v>
      </c>
      <c r="K37" s="68"/>
      <c r="L37" s="66">
        <f t="shared" si="2"/>
        <v>1401</v>
      </c>
      <c r="M37" s="67"/>
      <c r="N37" s="66">
        <f t="shared" si="3"/>
        <v>1380</v>
      </c>
      <c r="O37" s="1"/>
      <c r="P37" s="209"/>
      <c r="Q37" s="30"/>
    </row>
    <row r="38" spans="1:17" x14ac:dyDescent="0.25">
      <c r="A38" s="1"/>
      <c r="B38" s="22">
        <f>IF('Reaj 2016 - Região S e SE '!B45="","",'Reaj 2016 - Região S e SE '!B45)</f>
        <v>2005</v>
      </c>
      <c r="C38" s="9"/>
      <c r="D38" s="64" t="s">
        <v>81</v>
      </c>
      <c r="E38" s="1"/>
      <c r="F38" s="66">
        <f t="shared" si="0"/>
        <v>233.5</v>
      </c>
      <c r="G38" s="67"/>
      <c r="H38" s="66">
        <f t="shared" si="1"/>
        <v>3.5024999999999999</v>
      </c>
      <c r="I38" s="67"/>
      <c r="J38" s="66">
        <v>230</v>
      </c>
      <c r="K38" s="68"/>
      <c r="L38" s="66">
        <f t="shared" si="2"/>
        <v>1401</v>
      </c>
      <c r="M38" s="67"/>
      <c r="N38" s="66">
        <f t="shared" si="3"/>
        <v>1380</v>
      </c>
      <c r="O38" s="1"/>
      <c r="P38" s="209"/>
      <c r="Q38" s="30"/>
    </row>
    <row r="39" spans="1:17" x14ac:dyDescent="0.25">
      <c r="A39" s="1"/>
      <c r="B39" s="22">
        <f>IF('Reaj 2016 - Região S e SE '!B46="","",'Reaj 2016 - Região S e SE '!B46)</f>
        <v>1108</v>
      </c>
      <c r="C39" s="9"/>
      <c r="D39" s="64" t="s">
        <v>27</v>
      </c>
      <c r="E39" s="1"/>
      <c r="F39" s="66">
        <f t="shared" si="0"/>
        <v>233.5</v>
      </c>
      <c r="G39" s="67"/>
      <c r="H39" s="66">
        <f t="shared" si="1"/>
        <v>3.5024999999999999</v>
      </c>
      <c r="I39" s="67"/>
      <c r="J39" s="66">
        <v>230</v>
      </c>
      <c r="K39" s="68"/>
      <c r="L39" s="66">
        <f t="shared" si="2"/>
        <v>1401</v>
      </c>
      <c r="M39" s="67"/>
      <c r="N39" s="66">
        <f t="shared" si="3"/>
        <v>1380</v>
      </c>
      <c r="O39" s="1"/>
      <c r="P39" s="209"/>
      <c r="Q39" s="30"/>
    </row>
    <row r="40" spans="1:17" x14ac:dyDescent="0.25">
      <c r="A40" s="1"/>
      <c r="B40" s="22">
        <f>IF('Reaj 2016 - Região S e SE '!B48="","",'Reaj 2016 - Região S e SE '!B48)</f>
        <v>1127</v>
      </c>
      <c r="C40" s="9"/>
      <c r="D40" s="64" t="s">
        <v>103</v>
      </c>
      <c r="E40" s="1"/>
      <c r="F40" s="66">
        <f t="shared" si="0"/>
        <v>233.5</v>
      </c>
      <c r="G40" s="67"/>
      <c r="H40" s="66">
        <f t="shared" si="1"/>
        <v>3.5024999999999999</v>
      </c>
      <c r="I40" s="67"/>
      <c r="J40" s="66">
        <v>230</v>
      </c>
      <c r="K40" s="68"/>
      <c r="L40" s="66">
        <f t="shared" si="2"/>
        <v>1401</v>
      </c>
      <c r="M40" s="67"/>
      <c r="N40" s="66">
        <f t="shared" si="3"/>
        <v>1380</v>
      </c>
      <c r="O40" s="1"/>
      <c r="P40" s="209"/>
      <c r="Q40" s="30"/>
    </row>
    <row r="41" spans="1:17" x14ac:dyDescent="0.25">
      <c r="A41" s="1"/>
      <c r="B41" s="22">
        <f>IF('Reaj 2016 - Região S e SE '!B49="","",'Reaj 2016 - Região S e SE '!B49)</f>
        <v>1123</v>
      </c>
      <c r="C41" s="9"/>
      <c r="D41" s="64" t="s">
        <v>28</v>
      </c>
      <c r="E41" s="1"/>
      <c r="F41" s="66">
        <f t="shared" si="0"/>
        <v>233.5</v>
      </c>
      <c r="G41" s="67"/>
      <c r="H41" s="66">
        <f t="shared" si="1"/>
        <v>3.5024999999999999</v>
      </c>
      <c r="I41" s="67"/>
      <c r="J41" s="66">
        <v>230</v>
      </c>
      <c r="K41" s="68"/>
      <c r="L41" s="66">
        <f t="shared" si="2"/>
        <v>1401</v>
      </c>
      <c r="M41" s="67"/>
      <c r="N41" s="66">
        <f t="shared" si="3"/>
        <v>1380</v>
      </c>
      <c r="O41" s="1"/>
      <c r="P41" s="209"/>
      <c r="Q41" s="30"/>
    </row>
    <row r="42" spans="1:17" x14ac:dyDescent="0.25">
      <c r="A42" s="1"/>
      <c r="B42" s="22">
        <f>IF('Reaj 2016 - Região S e SE '!B50="","",'Reaj 2016 - Região S e SE '!B50)</f>
        <v>1103</v>
      </c>
      <c r="C42" s="9"/>
      <c r="D42" s="64" t="s">
        <v>29</v>
      </c>
      <c r="E42" s="1"/>
      <c r="F42" s="66">
        <f t="shared" si="0"/>
        <v>233.5</v>
      </c>
      <c r="G42" s="67"/>
      <c r="H42" s="66">
        <f t="shared" si="1"/>
        <v>3.5024999999999999</v>
      </c>
      <c r="I42" s="67"/>
      <c r="J42" s="66">
        <v>230</v>
      </c>
      <c r="K42" s="68"/>
      <c r="L42" s="66">
        <f t="shared" si="2"/>
        <v>1401</v>
      </c>
      <c r="M42" s="67"/>
      <c r="N42" s="66">
        <f t="shared" si="3"/>
        <v>1380</v>
      </c>
      <c r="O42" s="1"/>
      <c r="P42" s="209"/>
      <c r="Q42" s="30"/>
    </row>
    <row r="43" spans="1:17" x14ac:dyDescent="0.25">
      <c r="A43" s="1"/>
      <c r="B43" s="22">
        <f>IF('Reaj 2016 - Região S e SE '!B51="","",'Reaj 2016 - Região S e SE '!B51)</f>
        <v>1163</v>
      </c>
      <c r="C43" s="9"/>
      <c r="D43" s="64" t="s">
        <v>30</v>
      </c>
      <c r="E43" s="1"/>
      <c r="F43" s="66">
        <f t="shared" si="0"/>
        <v>233.5</v>
      </c>
      <c r="G43" s="67"/>
      <c r="H43" s="66">
        <f t="shared" si="1"/>
        <v>3.5024999999999999</v>
      </c>
      <c r="I43" s="67"/>
      <c r="J43" s="66">
        <v>230</v>
      </c>
      <c r="K43" s="68"/>
      <c r="L43" s="66">
        <f t="shared" si="2"/>
        <v>1401</v>
      </c>
      <c r="M43" s="67"/>
      <c r="N43" s="66">
        <f t="shared" si="3"/>
        <v>1380</v>
      </c>
      <c r="O43" s="1"/>
      <c r="P43" s="209"/>
      <c r="Q43" s="30"/>
    </row>
    <row r="44" spans="1:17" ht="4.9000000000000004" customHeight="1" x14ac:dyDescent="0.25">
      <c r="A44" s="9"/>
      <c r="B44" s="31"/>
      <c r="C44" s="9"/>
      <c r="D44" s="28"/>
      <c r="E44" s="28"/>
      <c r="F44" s="28"/>
      <c r="G44" s="9"/>
      <c r="H44" s="9"/>
      <c r="I44" s="9"/>
      <c r="J44" s="32"/>
      <c r="K44" s="28"/>
      <c r="L44" s="9"/>
      <c r="M44" s="9"/>
      <c r="N44" s="28"/>
      <c r="O44" s="9"/>
      <c r="P44" s="209"/>
    </row>
    <row r="45" spans="1:17" x14ac:dyDescent="0.25">
      <c r="A45" s="33"/>
      <c r="B45" s="346" t="s">
        <v>31</v>
      </c>
      <c r="C45" s="346"/>
      <c r="D45" s="346"/>
      <c r="E45" s="346"/>
      <c r="F45" s="346"/>
      <c r="G45" s="346"/>
      <c r="H45" s="346"/>
      <c r="I45" s="346"/>
      <c r="J45" s="346"/>
      <c r="K45" s="346"/>
      <c r="L45" s="346"/>
      <c r="M45" s="346"/>
      <c r="N45" s="346"/>
      <c r="O45" s="33"/>
    </row>
    <row r="46" spans="1:17" ht="21.75" customHeight="1" x14ac:dyDescent="0.25">
      <c r="A46" s="9"/>
      <c r="B46" s="31"/>
      <c r="C46" s="9"/>
      <c r="D46" s="28"/>
      <c r="E46" s="28"/>
      <c r="F46" s="28"/>
      <c r="G46" s="9"/>
      <c r="H46" s="9"/>
      <c r="I46" s="9"/>
      <c r="J46" s="32"/>
      <c r="K46" s="28"/>
      <c r="L46" s="9"/>
      <c r="M46" s="9"/>
      <c r="N46" s="34"/>
      <c r="O46" s="9"/>
    </row>
    <row r="47" spans="1:17" x14ac:dyDescent="0.25">
      <c r="A47" s="35"/>
      <c r="B47" s="347" t="s">
        <v>32</v>
      </c>
      <c r="C47" s="347"/>
      <c r="D47" s="347"/>
      <c r="E47" s="347"/>
      <c r="F47" s="347"/>
      <c r="G47" s="347"/>
      <c r="H47" s="347"/>
      <c r="I47" s="347"/>
      <c r="J47" s="347"/>
      <c r="K47" s="347"/>
      <c r="L47" s="347"/>
      <c r="M47" s="347"/>
      <c r="N47" s="347"/>
      <c r="O47" s="35"/>
    </row>
    <row r="48" spans="1:17" ht="15" customHeight="1" x14ac:dyDescent="0.25">
      <c r="A48" s="9"/>
      <c r="B48" s="349" t="s">
        <v>66</v>
      </c>
      <c r="C48" s="349"/>
      <c r="D48" s="349"/>
      <c r="E48" s="349"/>
      <c r="F48" s="349"/>
      <c r="G48" s="349"/>
      <c r="H48" s="349"/>
      <c r="I48" s="349"/>
      <c r="J48" s="349"/>
      <c r="K48" s="9"/>
      <c r="L48" s="9"/>
      <c r="M48" s="9"/>
      <c r="N48" s="38"/>
      <c r="O48" s="9"/>
    </row>
    <row r="49" spans="1:15" x14ac:dyDescent="0.25">
      <c r="A49" s="35"/>
      <c r="B49" s="348"/>
      <c r="C49" s="348"/>
      <c r="D49" s="348"/>
      <c r="E49" s="348"/>
      <c r="F49" s="348"/>
      <c r="G49" s="348"/>
      <c r="H49" s="348"/>
      <c r="I49" s="348"/>
      <c r="J49" s="348"/>
      <c r="K49" s="274"/>
      <c r="L49" s="274"/>
      <c r="M49" s="9"/>
      <c r="N49" s="274"/>
      <c r="O49" s="35"/>
    </row>
    <row r="50" spans="1:15" ht="15" customHeight="1" x14ac:dyDescent="0.25">
      <c r="A50" s="35"/>
      <c r="B50" s="348" t="s">
        <v>90</v>
      </c>
      <c r="C50" s="348"/>
      <c r="D50" s="348"/>
      <c r="E50" s="348"/>
      <c r="F50" s="348"/>
      <c r="G50" s="348"/>
      <c r="H50" s="348"/>
      <c r="I50" s="348"/>
      <c r="J50" s="348"/>
      <c r="K50" s="274"/>
      <c r="L50" s="274"/>
      <c r="M50" s="9"/>
      <c r="N50" s="274"/>
      <c r="O50" s="35"/>
    </row>
    <row r="51" spans="1:15" ht="15" customHeight="1" x14ac:dyDescent="0.25">
      <c r="A51" s="35"/>
      <c r="B51" s="274"/>
      <c r="C51" s="274"/>
      <c r="D51" s="274"/>
      <c r="E51" s="274"/>
      <c r="F51" s="274"/>
      <c r="G51" s="274"/>
      <c r="H51" s="274"/>
      <c r="I51" s="274"/>
      <c r="J51" s="274"/>
      <c r="K51" s="274"/>
      <c r="L51" s="274"/>
      <c r="M51" s="9"/>
      <c r="N51" s="274"/>
      <c r="O51" s="35"/>
    </row>
    <row r="52" spans="1:15" ht="15" customHeight="1" x14ac:dyDescent="0.25">
      <c r="A52" s="35"/>
      <c r="B52" s="274"/>
      <c r="C52" s="274"/>
      <c r="D52" s="274"/>
      <c r="E52" s="274"/>
      <c r="F52" s="274"/>
      <c r="G52" s="274"/>
      <c r="H52" s="274"/>
      <c r="I52" s="274"/>
      <c r="J52" s="274"/>
      <c r="K52" s="274"/>
      <c r="L52" s="274"/>
      <c r="M52" s="9"/>
      <c r="N52" s="274"/>
      <c r="O52" s="35"/>
    </row>
    <row r="53" spans="1:15" x14ac:dyDescent="0.25">
      <c r="A53" s="26"/>
      <c r="B53" s="35"/>
      <c r="C53" s="9"/>
      <c r="D53" s="35"/>
      <c r="E53" s="35"/>
      <c r="F53" s="35"/>
      <c r="G53" s="9"/>
      <c r="H53" s="35"/>
      <c r="I53" s="9"/>
      <c r="J53" s="35"/>
      <c r="K53" s="35"/>
      <c r="L53" s="35"/>
      <c r="M53" s="9"/>
      <c r="N53" s="35"/>
      <c r="O53" s="26"/>
    </row>
    <row r="54" spans="1:15" ht="15.75" customHeight="1" x14ac:dyDescent="0.25">
      <c r="A54" s="26"/>
      <c r="B54" s="344" t="s">
        <v>111</v>
      </c>
      <c r="C54" s="344"/>
      <c r="D54" s="344"/>
      <c r="E54" s="344"/>
      <c r="F54" s="344"/>
      <c r="G54" s="344"/>
      <c r="H54" s="344"/>
      <c r="I54" s="344"/>
      <c r="J54" s="344"/>
      <c r="K54" s="344"/>
      <c r="L54" s="344"/>
      <c r="M54" s="344"/>
      <c r="N54" s="344"/>
      <c r="O54" s="26"/>
    </row>
    <row r="55" spans="1:15" ht="15.75" customHeight="1" x14ac:dyDescent="0.25">
      <c r="B55" s="344" t="s">
        <v>46</v>
      </c>
      <c r="C55" s="344"/>
      <c r="D55" s="344"/>
      <c r="E55" s="344"/>
      <c r="F55" s="344"/>
      <c r="G55" s="344"/>
      <c r="H55" s="344"/>
      <c r="I55" s="344"/>
      <c r="J55" s="344"/>
      <c r="K55" s="344"/>
      <c r="L55" s="344"/>
      <c r="M55" s="344"/>
      <c r="N55" s="344"/>
      <c r="O55" s="40"/>
    </row>
  </sheetData>
  <mergeCells count="10">
    <mergeCell ref="B49:J49"/>
    <mergeCell ref="B50:J50"/>
    <mergeCell ref="B54:N54"/>
    <mergeCell ref="B55:N55"/>
    <mergeCell ref="B2:N2"/>
    <mergeCell ref="B3:N3"/>
    <mergeCell ref="B4:N4"/>
    <mergeCell ref="B45:N45"/>
    <mergeCell ref="B47:N47"/>
    <mergeCell ref="B48:J48"/>
  </mergeCells>
  <printOptions horizontalCentered="1"/>
  <pageMargins left="0.36" right="0.38" top="1.3779527559055118" bottom="0.78740157480314965" header="0.31496062992125984" footer="0.31496062992125984"/>
  <pageSetup paperSize="9" scale="58" orientation="portrait" r:id="rId1"/>
  <headerFooter>
    <oddHeader>&amp;R&amp;"Arial,Negrito"&amp;18Anexo 2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3">
    <tabColor theme="8" tint="0.39997558519241921"/>
    <pageSetUpPr fitToPage="1"/>
  </sheetPr>
  <dimension ref="A1:BD62"/>
  <sheetViews>
    <sheetView showGridLines="0" topLeftCell="L1" zoomScale="85" zoomScaleNormal="85" workbookViewId="0">
      <pane ySplit="7" topLeftCell="A8" activePane="bottomLeft" state="frozen"/>
      <selection activeCell="BC9" sqref="BC9:BD50"/>
      <selection pane="bottomLeft" activeCell="AB42" sqref="AB42"/>
    </sheetView>
  </sheetViews>
  <sheetFormatPr defaultColWidth="9.140625" defaultRowHeight="15.75" x14ac:dyDescent="0.25"/>
  <cols>
    <col min="1" max="1" width="1.7109375" style="7" customWidth="1"/>
    <col min="2" max="2" width="9.85546875" style="7" customWidth="1"/>
    <col min="3" max="3" width="0.42578125" style="7" customWidth="1"/>
    <col min="4" max="4" width="62.85546875" style="7" customWidth="1"/>
    <col min="5" max="5" width="0.5703125" style="7" customWidth="1"/>
    <col min="6" max="6" width="16.85546875" style="7" customWidth="1"/>
    <col min="7" max="7" width="0.42578125" style="7" customWidth="1"/>
    <col min="8" max="8" width="15.85546875" style="7" hidden="1" customWidth="1"/>
    <col min="9" max="9" width="0.42578125" style="7" hidden="1" customWidth="1"/>
    <col min="10" max="10" width="17.5703125" style="7" hidden="1" customWidth="1"/>
    <col min="11" max="11" width="2.28515625" style="7" hidden="1" customWidth="1"/>
    <col min="12" max="12" width="13.85546875" style="7" customWidth="1"/>
    <col min="13" max="13" width="0.42578125" style="53" customWidth="1"/>
    <col min="14" max="14" width="13.85546875" style="7" customWidth="1"/>
    <col min="15" max="15" width="0.42578125" style="53" customWidth="1"/>
    <col min="16" max="16" width="16.140625" style="7" customWidth="1"/>
    <col min="17" max="17" width="0.42578125" style="53" customWidth="1"/>
    <col min="18" max="18" width="16" style="7" bestFit="1" customWidth="1"/>
    <col min="19" max="19" width="0.42578125" style="53" customWidth="1"/>
    <col min="20" max="20" width="16" style="171" bestFit="1" customWidth="1"/>
    <col min="21" max="21" width="16" style="171" hidden="1" customWidth="1"/>
    <col min="22" max="22" width="0.85546875" style="7" customWidth="1"/>
    <col min="23" max="23" width="2.7109375" style="7" customWidth="1"/>
    <col min="24" max="24" width="23.7109375" style="7" hidden="1" customWidth="1"/>
    <col min="25" max="25" width="1.5703125" style="7" hidden="1" customWidth="1"/>
    <col min="26" max="26" width="24.42578125" style="7" hidden="1" customWidth="1"/>
    <col min="27" max="27" width="0" style="7" hidden="1" customWidth="1"/>
    <col min="28" max="28" width="35.42578125" style="7" bestFit="1" customWidth="1"/>
    <col min="29" max="29" width="9.140625" style="7"/>
    <col min="30" max="45" width="0" style="7" hidden="1" customWidth="1"/>
    <col min="46" max="16384" width="9.140625" style="7"/>
  </cols>
  <sheetData>
    <row r="1" spans="1:45" s="5" customFormat="1" ht="12.75" customHeight="1" x14ac:dyDescent="0.25">
      <c r="A1" s="1"/>
      <c r="B1" s="2"/>
      <c r="C1" s="1"/>
      <c r="D1" s="3"/>
      <c r="E1" s="1"/>
      <c r="F1" s="4"/>
      <c r="G1" s="1"/>
      <c r="H1" s="4"/>
      <c r="I1" s="1"/>
      <c r="J1" s="4"/>
      <c r="K1" s="1"/>
      <c r="M1" s="161"/>
      <c r="O1" s="161"/>
      <c r="Q1" s="161"/>
      <c r="S1" s="161"/>
      <c r="T1" s="170"/>
      <c r="U1" s="170"/>
    </row>
    <row r="2" spans="1:45" ht="23.25" customHeight="1" x14ac:dyDescent="0.25">
      <c r="A2" s="1"/>
      <c r="B2" s="344" t="s">
        <v>0</v>
      </c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4"/>
      <c r="S2" s="344"/>
    </row>
    <row r="3" spans="1:45" s="5" customFormat="1" ht="23.25" customHeight="1" x14ac:dyDescent="0.25">
      <c r="A3" s="1"/>
      <c r="B3" s="344" t="s">
        <v>62</v>
      </c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170"/>
      <c r="U3" s="170"/>
    </row>
    <row r="4" spans="1:45" ht="15.75" customHeight="1" x14ac:dyDescent="0.25">
      <c r="A4" s="1"/>
      <c r="B4" s="350" t="s">
        <v>392</v>
      </c>
      <c r="C4" s="350"/>
      <c r="D4" s="350"/>
      <c r="E4" s="350"/>
      <c r="F4" s="350"/>
      <c r="G4" s="350"/>
      <c r="H4" s="350"/>
      <c r="I4" s="350"/>
      <c r="J4" s="350"/>
      <c r="K4" s="350"/>
      <c r="L4" s="350"/>
      <c r="M4" s="350"/>
      <c r="N4" s="350"/>
      <c r="O4" s="350"/>
      <c r="P4" s="350"/>
      <c r="Q4" s="350"/>
      <c r="R4" s="350"/>
      <c r="S4" s="350"/>
      <c r="T4" s="350"/>
      <c r="U4" s="314"/>
      <c r="X4" s="285" t="s">
        <v>289</v>
      </c>
      <c r="Y4" s="285"/>
      <c r="Z4" s="285" t="s">
        <v>289</v>
      </c>
    </row>
    <row r="5" spans="1:45" ht="6.75" customHeight="1" x14ac:dyDescent="0.25">
      <c r="A5" s="1"/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0"/>
      <c r="T5" s="350"/>
      <c r="U5" s="314"/>
    </row>
    <row r="6" spans="1:45" ht="45" customHeight="1" x14ac:dyDescent="0.25">
      <c r="A6" s="12"/>
      <c r="B6" s="13" t="s">
        <v>2</v>
      </c>
      <c r="C6" s="14"/>
      <c r="D6" s="15" t="s">
        <v>3</v>
      </c>
      <c r="E6" s="12"/>
      <c r="F6" s="16" t="s">
        <v>4</v>
      </c>
      <c r="G6" s="14"/>
      <c r="H6" s="16" t="s">
        <v>48</v>
      </c>
      <c r="I6" s="14"/>
      <c r="J6" s="16" t="s">
        <v>6</v>
      </c>
      <c r="K6" s="12"/>
      <c r="L6" s="16" t="s">
        <v>67</v>
      </c>
      <c r="M6" s="162"/>
      <c r="N6" s="16" t="s">
        <v>88</v>
      </c>
      <c r="O6" s="162"/>
      <c r="P6" s="16" t="s">
        <v>100</v>
      </c>
      <c r="Q6" s="162"/>
      <c r="R6" s="16" t="s">
        <v>48</v>
      </c>
      <c r="S6" s="75"/>
      <c r="T6" s="16" t="s">
        <v>6</v>
      </c>
      <c r="U6" s="16" t="s">
        <v>6</v>
      </c>
      <c r="X6" s="284" t="s">
        <v>144</v>
      </c>
      <c r="Z6" s="284" t="s">
        <v>145</v>
      </c>
      <c r="AB6" s="174" t="s">
        <v>290</v>
      </c>
      <c r="AD6" s="7" t="s">
        <v>2</v>
      </c>
      <c r="AE6" s="7" t="s">
        <v>378</v>
      </c>
      <c r="AF6" s="7" t="s">
        <v>379</v>
      </c>
      <c r="AG6" s="7" t="s">
        <v>379</v>
      </c>
      <c r="AK6" s="289"/>
      <c r="AL6" s="7" t="s">
        <v>382</v>
      </c>
    </row>
    <row r="7" spans="1:45" s="21" customFormat="1" ht="4.9000000000000004" customHeight="1" x14ac:dyDescent="0.2">
      <c r="A7" s="1"/>
      <c r="B7" s="312"/>
      <c r="C7" s="9"/>
      <c r="D7" s="19"/>
      <c r="E7" s="1"/>
      <c r="F7" s="316"/>
      <c r="G7" s="9"/>
      <c r="H7" s="316"/>
      <c r="I7" s="9"/>
      <c r="J7" s="316"/>
      <c r="K7" s="1"/>
      <c r="M7" s="161"/>
      <c r="O7" s="161"/>
      <c r="Q7" s="161"/>
      <c r="S7" s="161"/>
      <c r="T7" s="172"/>
      <c r="U7" s="172"/>
      <c r="X7" s="172"/>
      <c r="Z7" s="172"/>
      <c r="AB7" s="172"/>
      <c r="AK7" s="289"/>
      <c r="AL7" s="289"/>
    </row>
    <row r="8" spans="1:45" ht="15.75" hidden="1" customHeight="1" x14ac:dyDescent="0.25">
      <c r="A8" s="1"/>
      <c r="B8" s="22">
        <f>IF('Reaj 2016 - Região S e SE '!B8="","",'Reaj 2016 - Região S e SE '!B8)</f>
        <v>1100</v>
      </c>
      <c r="C8" s="9"/>
      <c r="D8" s="64" t="s">
        <v>9</v>
      </c>
      <c r="E8" s="1"/>
      <c r="F8" s="66">
        <f>'Reaj 2016 - Região S e SE '!P8</f>
        <v>365.48223350253807</v>
      </c>
      <c r="G8" s="67"/>
      <c r="H8" s="66">
        <f>'Reaj 2016 - Região S e SE '!R8</f>
        <v>5.4822335025380706</v>
      </c>
      <c r="I8" s="67"/>
      <c r="J8" s="66">
        <f>'Reaj 2016 - Região S e SE '!T8</f>
        <v>360</v>
      </c>
      <c r="K8" s="68"/>
      <c r="L8" s="275">
        <f>IF(T8="","",N8/F8)</f>
        <v>0.27777777777777768</v>
      </c>
      <c r="M8" s="163"/>
      <c r="N8" s="276">
        <f>IF(T8="","",F8-P8)</f>
        <v>101.52284263959388</v>
      </c>
      <c r="O8" s="163"/>
      <c r="P8" s="277">
        <f>IF(T8="","",T8/98.5%)</f>
        <v>263.95939086294419</v>
      </c>
      <c r="Q8" s="167"/>
      <c r="R8" s="277">
        <f>IF(T8="","",P8*1.5%)</f>
        <v>3.9593908629441628</v>
      </c>
      <c r="S8" s="163"/>
      <c r="T8" s="317">
        <v>260</v>
      </c>
      <c r="U8" s="317">
        <v>260</v>
      </c>
      <c r="V8" s="30"/>
      <c r="X8" s="175" t="s">
        <v>84</v>
      </c>
      <c r="Z8" s="251" t="s">
        <v>131</v>
      </c>
      <c r="AD8" s="287">
        <v>0</v>
      </c>
      <c r="AE8" s="288">
        <v>0</v>
      </c>
      <c r="AF8" s="288">
        <v>0</v>
      </c>
      <c r="AG8" s="288">
        <v>0</v>
      </c>
      <c r="AH8" s="171">
        <f>J8-AE8</f>
        <v>360</v>
      </c>
      <c r="AI8" s="171">
        <f>W8-AF8</f>
        <v>0</v>
      </c>
      <c r="AJ8" s="171">
        <f>Y8-AG8</f>
        <v>0</v>
      </c>
      <c r="AK8" s="171"/>
      <c r="AL8" s="288" t="s">
        <v>234</v>
      </c>
      <c r="AN8" s="7" t="s">
        <v>234</v>
      </c>
      <c r="AP8" s="61">
        <f>T8-W8-Y8</f>
        <v>260</v>
      </c>
      <c r="AQ8" s="30">
        <f>J8-R8-T8</f>
        <v>96.04060913705581</v>
      </c>
    </row>
    <row r="9" spans="1:45" x14ac:dyDescent="0.25">
      <c r="A9" s="1"/>
      <c r="B9" s="99">
        <v>1140</v>
      </c>
      <c r="C9" s="100"/>
      <c r="D9" s="64" t="s">
        <v>285</v>
      </c>
      <c r="E9" s="1"/>
      <c r="F9" s="66">
        <f>F8</f>
        <v>365.48223350253807</v>
      </c>
      <c r="G9" s="67"/>
      <c r="H9" s="66">
        <f>H8</f>
        <v>5.4822335025380706</v>
      </c>
      <c r="I9" s="67"/>
      <c r="J9" s="66">
        <f>J8</f>
        <v>360</v>
      </c>
      <c r="K9" s="68"/>
      <c r="L9" s="275">
        <f t="shared" ref="L9:L50" si="0">IF(T9="","",N9/F9)</f>
        <v>0.12222222222222215</v>
      </c>
      <c r="M9" s="163"/>
      <c r="N9" s="276">
        <f t="shared" ref="N9:N50" si="1">IF(T9="","",F9-P9)</f>
        <v>44.670050761421294</v>
      </c>
      <c r="O9" s="163"/>
      <c r="P9" s="277">
        <f t="shared" ref="P9:P50" si="2">IF(T9="","",T9/98.5%)</f>
        <v>320.81218274111677</v>
      </c>
      <c r="Q9" s="167"/>
      <c r="R9" s="277">
        <f t="shared" ref="R9:R50" si="3">IF(T9="","",P9*1.5%)</f>
        <v>4.812182741116751</v>
      </c>
      <c r="S9" s="163"/>
      <c r="T9" s="317">
        <f>ROUNDUP(U9,0)+10</f>
        <v>316</v>
      </c>
      <c r="U9" s="276">
        <v>306</v>
      </c>
      <c r="V9" s="30"/>
      <c r="X9" s="280"/>
      <c r="Z9" s="251" t="s">
        <v>132</v>
      </c>
      <c r="AB9" s="299" t="s">
        <v>291</v>
      </c>
      <c r="AD9" s="287">
        <v>1140</v>
      </c>
      <c r="AE9" s="288">
        <v>365.48</v>
      </c>
      <c r="AF9" s="288">
        <v>5.48</v>
      </c>
      <c r="AG9" s="288">
        <v>306</v>
      </c>
      <c r="AH9" s="171">
        <f>F9-AE9</f>
        <v>2.2335025380471052E-3</v>
      </c>
      <c r="AI9" s="171"/>
      <c r="AJ9" s="171">
        <f>T9-AG9</f>
        <v>10</v>
      </c>
      <c r="AK9" s="171"/>
      <c r="AL9" s="288" t="s">
        <v>528</v>
      </c>
      <c r="AN9" s="7">
        <v>306</v>
      </c>
      <c r="AP9" s="61">
        <f>$P9-$R9-$T9</f>
        <v>0</v>
      </c>
      <c r="AQ9" s="30">
        <f>$F9-$N9-$P9</f>
        <v>0</v>
      </c>
      <c r="AS9" s="30">
        <f>$F9-VLOOKUP($B9,'2017 2ºS - Região S e SE'!$B$6:$F$50,5,FALSE)</f>
        <v>0</v>
      </c>
    </row>
    <row r="10" spans="1:45" hidden="1" x14ac:dyDescent="0.25">
      <c r="A10" s="1"/>
      <c r="B10" s="22">
        <f>IF('Reaj 2016 - Região S e SE '!B9="","",'Reaj 2016 - Região S e SE '!B9)</f>
        <v>1124</v>
      </c>
      <c r="C10" s="9"/>
      <c r="D10" s="64" t="s">
        <v>10</v>
      </c>
      <c r="E10" s="1"/>
      <c r="F10" s="66">
        <f>'Reaj 2016 - Região S e SE '!P9</f>
        <v>316.75126903553297</v>
      </c>
      <c r="G10" s="67"/>
      <c r="H10" s="66">
        <f>'Reaj 2016 - Região S e SE '!R9</f>
        <v>4.7512690355329941</v>
      </c>
      <c r="I10" s="67"/>
      <c r="J10" s="66">
        <f>'Reaj 2016 - Região S e SE '!T9</f>
        <v>312</v>
      </c>
      <c r="K10" s="68"/>
      <c r="L10" s="275">
        <f t="shared" si="0"/>
        <v>0.96794871794871784</v>
      </c>
      <c r="M10" s="163"/>
      <c r="N10" s="276">
        <f t="shared" si="1"/>
        <v>306.59898477157356</v>
      </c>
      <c r="O10" s="163"/>
      <c r="P10" s="277">
        <f t="shared" si="2"/>
        <v>10.152284263959391</v>
      </c>
      <c r="Q10" s="167"/>
      <c r="R10" s="277">
        <f t="shared" si="3"/>
        <v>0.15228426395939085</v>
      </c>
      <c r="S10" s="163"/>
      <c r="T10" s="317">
        <f t="shared" ref="T10:T50" si="4">ROUNDUP(U10,0)+10</f>
        <v>10</v>
      </c>
      <c r="U10" s="317"/>
      <c r="V10" s="30"/>
      <c r="AB10" s="299"/>
      <c r="AD10" s="287">
        <v>0</v>
      </c>
      <c r="AE10" s="288">
        <v>0</v>
      </c>
      <c r="AF10" s="288">
        <v>0</v>
      </c>
      <c r="AG10" s="288">
        <v>0</v>
      </c>
      <c r="AH10" s="171">
        <f t="shared" ref="AH10:AH50" si="5">F10-AE10</f>
        <v>316.75126903553297</v>
      </c>
      <c r="AI10" s="171"/>
      <c r="AJ10" s="171">
        <f t="shared" ref="AJ10:AJ50" si="6">T10-AG10</f>
        <v>10</v>
      </c>
      <c r="AK10" s="171"/>
      <c r="AL10" s="288" t="s">
        <v>234</v>
      </c>
      <c r="AP10" s="61">
        <f t="shared" ref="AP10:AP50" si="7">$P10-$R10-$T10</f>
        <v>0</v>
      </c>
      <c r="AQ10" s="30">
        <f t="shared" ref="AQ10:AQ50" si="8">$F10-$N10-$P10</f>
        <v>2.4868995751603507E-14</v>
      </c>
      <c r="AS10" s="30">
        <f>F10-VLOOKUP(B10,'2017 2ºS - Região S e SE'!$B$6:$F$50,5,FALSE)</f>
        <v>0</v>
      </c>
    </row>
    <row r="11" spans="1:45" x14ac:dyDescent="0.25">
      <c r="A11" s="1"/>
      <c r="B11" s="22">
        <v>1133</v>
      </c>
      <c r="C11" s="9"/>
      <c r="D11" s="64" t="s">
        <v>110</v>
      </c>
      <c r="E11" s="1"/>
      <c r="F11" s="66">
        <f>'Reaj 2016 - Região S e SE '!P10</f>
        <v>312.69035532994923</v>
      </c>
      <c r="G11" s="67"/>
      <c r="H11" s="66">
        <f>'Reaj 2016 - Região S e SE '!R10</f>
        <v>4.690355329949238</v>
      </c>
      <c r="I11" s="67"/>
      <c r="J11" s="66">
        <f>'Reaj 2016 - Região S e SE '!T10</f>
        <v>308</v>
      </c>
      <c r="K11" s="68"/>
      <c r="L11" s="275">
        <f t="shared" si="0"/>
        <v>0.11688311688311688</v>
      </c>
      <c r="M11" s="163"/>
      <c r="N11" s="276">
        <f t="shared" si="1"/>
        <v>36.548223350253807</v>
      </c>
      <c r="O11" s="163"/>
      <c r="P11" s="277">
        <f t="shared" si="2"/>
        <v>276.14213197969542</v>
      </c>
      <c r="Q11" s="167"/>
      <c r="R11" s="277">
        <f t="shared" si="3"/>
        <v>4.1421319796954315</v>
      </c>
      <c r="S11" s="163"/>
      <c r="T11" s="317">
        <f t="shared" si="4"/>
        <v>272</v>
      </c>
      <c r="U11" s="317">
        <v>261.8</v>
      </c>
      <c r="V11" s="30"/>
      <c r="AB11" s="299" t="s">
        <v>292</v>
      </c>
      <c r="AD11" s="287">
        <v>1133</v>
      </c>
      <c r="AE11" s="288">
        <v>312.69</v>
      </c>
      <c r="AF11" s="288">
        <v>4.6900000000000004</v>
      </c>
      <c r="AG11" s="288">
        <v>261.8</v>
      </c>
      <c r="AH11" s="171">
        <f t="shared" si="5"/>
        <v>3.5532994922959915E-4</v>
      </c>
      <c r="AI11" s="171"/>
      <c r="AJ11" s="171">
        <f t="shared" si="6"/>
        <v>10.199999999999989</v>
      </c>
      <c r="AK11" s="171"/>
      <c r="AL11" s="288" t="s">
        <v>529</v>
      </c>
      <c r="AN11" s="7">
        <v>261.8</v>
      </c>
      <c r="AP11" s="61">
        <f t="shared" si="7"/>
        <v>0</v>
      </c>
      <c r="AQ11" s="30">
        <f t="shared" si="8"/>
        <v>0</v>
      </c>
      <c r="AS11" s="30">
        <f>F11-VLOOKUP(B11,'2017 2ºS - Região S e SE'!$B$6:$F$50,5,FALSE)</f>
        <v>0</v>
      </c>
    </row>
    <row r="12" spans="1:45" x14ac:dyDescent="0.25">
      <c r="A12" s="1"/>
      <c r="B12" s="22">
        <f>IF('Reaj 2016 - Região S e SE '!B11="","",'Reaj 2016 - Região S e SE '!B11)</f>
        <v>2007</v>
      </c>
      <c r="C12" s="9"/>
      <c r="D12" s="64" t="s">
        <v>102</v>
      </c>
      <c r="E12" s="1"/>
      <c r="F12" s="66">
        <f>'Reaj 2016 - Região S e SE '!P11</f>
        <v>312.69035532994923</v>
      </c>
      <c r="G12" s="67"/>
      <c r="H12" s="66">
        <f>'Reaj 2016 - Região S e SE '!R11</f>
        <v>4.690355329949238</v>
      </c>
      <c r="I12" s="67"/>
      <c r="J12" s="66">
        <f>'Reaj 2016 - Região S e SE '!T11</f>
        <v>308</v>
      </c>
      <c r="K12" s="68"/>
      <c r="L12" s="275">
        <f t="shared" si="0"/>
        <v>6.4935064935064915E-2</v>
      </c>
      <c r="M12" s="163"/>
      <c r="N12" s="276">
        <f t="shared" si="1"/>
        <v>20.304568527918775</v>
      </c>
      <c r="O12" s="163"/>
      <c r="P12" s="277">
        <f t="shared" si="2"/>
        <v>292.38578680203045</v>
      </c>
      <c r="Q12" s="167"/>
      <c r="R12" s="277">
        <f t="shared" si="3"/>
        <v>4.3857868020304567</v>
      </c>
      <c r="S12" s="163"/>
      <c r="T12" s="317">
        <f t="shared" si="4"/>
        <v>288</v>
      </c>
      <c r="U12" s="317">
        <v>277.2</v>
      </c>
      <c r="V12" s="30"/>
      <c r="AB12" s="299" t="s">
        <v>293</v>
      </c>
      <c r="AD12" s="287">
        <v>2007</v>
      </c>
      <c r="AE12" s="288">
        <v>312.69</v>
      </c>
      <c r="AF12" s="288">
        <v>4.6900000000000004</v>
      </c>
      <c r="AG12" s="288">
        <v>277.2</v>
      </c>
      <c r="AH12" s="171">
        <f t="shared" si="5"/>
        <v>3.5532994922959915E-4</v>
      </c>
      <c r="AI12" s="171"/>
      <c r="AJ12" s="171">
        <f t="shared" si="6"/>
        <v>10.800000000000011</v>
      </c>
      <c r="AK12" s="171"/>
      <c r="AL12" s="288" t="s">
        <v>530</v>
      </c>
      <c r="AN12" s="297">
        <v>277.2</v>
      </c>
      <c r="AP12" s="61">
        <f t="shared" si="7"/>
        <v>0</v>
      </c>
      <c r="AQ12" s="30">
        <f t="shared" si="8"/>
        <v>0</v>
      </c>
      <c r="AS12" s="30">
        <f>F12-VLOOKUP(B12,'2017 2ºS - Região S e SE'!$B$6:$F$50,5,FALSE)</f>
        <v>0</v>
      </c>
    </row>
    <row r="13" spans="1:45" x14ac:dyDescent="0.25">
      <c r="A13" s="1"/>
      <c r="B13" s="22">
        <f>IF('Reaj 2016 - Região S e SE '!B13="","",'Reaj 2016 - Região S e SE '!B13)</f>
        <v>1116</v>
      </c>
      <c r="C13" s="9"/>
      <c r="D13" s="64" t="s">
        <v>98</v>
      </c>
      <c r="E13" s="1"/>
      <c r="F13" s="66">
        <f>'Reaj 2016 - Região S e SE '!P13</f>
        <v>328.93401015228426</v>
      </c>
      <c r="G13" s="67"/>
      <c r="H13" s="66">
        <f>'Reaj 2016 - Região S e SE '!R13</f>
        <v>4.9340101522842641</v>
      </c>
      <c r="I13" s="67"/>
      <c r="J13" s="66">
        <f>'Reaj 2016 - Região S e SE '!T13</f>
        <v>324</v>
      </c>
      <c r="K13" s="68"/>
      <c r="L13" s="275">
        <f t="shared" si="0"/>
        <v>0.11728395061728393</v>
      </c>
      <c r="M13" s="163"/>
      <c r="N13" s="276">
        <f t="shared" si="1"/>
        <v>38.578680203045678</v>
      </c>
      <c r="O13" s="163"/>
      <c r="P13" s="277">
        <f t="shared" si="2"/>
        <v>290.35532994923858</v>
      </c>
      <c r="Q13" s="167"/>
      <c r="R13" s="277">
        <f t="shared" si="3"/>
        <v>4.3553299492385786</v>
      </c>
      <c r="S13" s="163"/>
      <c r="T13" s="317">
        <f t="shared" si="4"/>
        <v>286</v>
      </c>
      <c r="U13" s="317">
        <v>275.39999999999998</v>
      </c>
      <c r="V13" s="30"/>
      <c r="AB13" s="299" t="s">
        <v>294</v>
      </c>
      <c r="AD13" s="287">
        <v>1116</v>
      </c>
      <c r="AE13" s="288">
        <v>328.93</v>
      </c>
      <c r="AF13" s="288">
        <v>4.93</v>
      </c>
      <c r="AG13" s="288">
        <v>275.39999999999998</v>
      </c>
      <c r="AH13" s="171">
        <f t="shared" si="5"/>
        <v>4.0101522842519444E-3</v>
      </c>
      <c r="AI13" s="171"/>
      <c r="AJ13" s="171">
        <f t="shared" si="6"/>
        <v>10.600000000000023</v>
      </c>
      <c r="AK13" s="171"/>
      <c r="AL13" s="288" t="s">
        <v>531</v>
      </c>
      <c r="AN13" s="7">
        <v>275.39999999999998</v>
      </c>
      <c r="AP13" s="61">
        <f t="shared" si="7"/>
        <v>0</v>
      </c>
      <c r="AQ13" s="30">
        <f t="shared" si="8"/>
        <v>0</v>
      </c>
      <c r="AS13" s="30">
        <f>F13-VLOOKUP(B13,'2017 2ºS - Região S e SE'!$B$6:$F$50,5,FALSE)</f>
        <v>0</v>
      </c>
    </row>
    <row r="14" spans="1:45" x14ac:dyDescent="0.25">
      <c r="A14" s="1"/>
      <c r="B14" s="22">
        <f>IF('Reaj 2016 - Região S e SE '!B14="","",'Reaj 2016 - Região S e SE '!B14)</f>
        <v>1107</v>
      </c>
      <c r="C14" s="9"/>
      <c r="D14" s="64" t="s">
        <v>12</v>
      </c>
      <c r="E14" s="1"/>
      <c r="F14" s="66">
        <f>'Reaj 2016 - Região S e SE '!P14</f>
        <v>329.94923857868019</v>
      </c>
      <c r="G14" s="67"/>
      <c r="H14" s="66">
        <f>'Reaj 2016 - Região S e SE '!R14</f>
        <v>4.9492385786802027</v>
      </c>
      <c r="I14" s="67"/>
      <c r="J14" s="66">
        <f>'Reaj 2016 - Região S e SE '!T14</f>
        <v>325</v>
      </c>
      <c r="K14" s="68"/>
      <c r="L14" s="275">
        <f t="shared" si="0"/>
        <v>0.11692307692307691</v>
      </c>
      <c r="M14" s="163"/>
      <c r="N14" s="276">
        <f t="shared" si="1"/>
        <v>38.578680203045678</v>
      </c>
      <c r="O14" s="163"/>
      <c r="P14" s="277">
        <f t="shared" si="2"/>
        <v>291.37055837563452</v>
      </c>
      <c r="Q14" s="167"/>
      <c r="R14" s="277">
        <f t="shared" si="3"/>
        <v>4.3705583756345172</v>
      </c>
      <c r="S14" s="163"/>
      <c r="T14" s="317">
        <f t="shared" si="4"/>
        <v>287</v>
      </c>
      <c r="U14" s="317">
        <v>276.25063749999998</v>
      </c>
      <c r="V14" s="30"/>
      <c r="AB14" s="299" t="s">
        <v>295</v>
      </c>
      <c r="AD14" s="287">
        <v>1107</v>
      </c>
      <c r="AE14" s="288">
        <v>329.95</v>
      </c>
      <c r="AF14" s="288">
        <v>4.9492499999999993</v>
      </c>
      <c r="AG14" s="288">
        <v>276.25063749999998</v>
      </c>
      <c r="AH14" s="171">
        <f t="shared" si="5"/>
        <v>-7.6142131979395344E-4</v>
      </c>
      <c r="AI14" s="171"/>
      <c r="AJ14" s="171">
        <f t="shared" si="6"/>
        <v>10.749362500000018</v>
      </c>
      <c r="AK14" s="171"/>
      <c r="AL14" s="288" t="s">
        <v>532</v>
      </c>
      <c r="AN14" s="7">
        <v>276.25063749999998</v>
      </c>
      <c r="AP14" s="61">
        <f t="shared" si="7"/>
        <v>0</v>
      </c>
      <c r="AQ14" s="30">
        <f t="shared" si="8"/>
        <v>0</v>
      </c>
      <c r="AS14" s="30">
        <f>F14-VLOOKUP(B14,'2017 2ºS - Região S e SE'!$B$6:$F$50,5,FALSE)</f>
        <v>0</v>
      </c>
    </row>
    <row r="15" spans="1:45" x14ac:dyDescent="0.25">
      <c r="A15" s="1"/>
      <c r="B15" s="187">
        <v>1134</v>
      </c>
      <c r="C15" s="335"/>
      <c r="D15" s="282" t="s">
        <v>498</v>
      </c>
      <c r="E15" s="336"/>
      <c r="F15" s="283">
        <f>F14</f>
        <v>329.94923857868019</v>
      </c>
      <c r="G15" s="337"/>
      <c r="H15" s="283"/>
      <c r="I15" s="337"/>
      <c r="J15" s="283"/>
      <c r="K15" s="338"/>
      <c r="L15" s="339">
        <f>L14</f>
        <v>0.11692307692307691</v>
      </c>
      <c r="M15" s="340"/>
      <c r="N15" s="341">
        <f>N14</f>
        <v>38.578680203045678</v>
      </c>
      <c r="O15" s="340"/>
      <c r="P15" s="342">
        <f>P14</f>
        <v>291.37055837563452</v>
      </c>
      <c r="Q15" s="343"/>
      <c r="R15" s="342">
        <f>R14</f>
        <v>4.3705583756345172</v>
      </c>
      <c r="S15" s="340"/>
      <c r="T15" s="293">
        <f>T14</f>
        <v>287</v>
      </c>
      <c r="U15" s="317"/>
      <c r="V15" s="30"/>
      <c r="AB15" s="299" t="s">
        <v>296</v>
      </c>
      <c r="AD15" s="287"/>
      <c r="AE15" s="288"/>
      <c r="AF15" s="288"/>
      <c r="AG15" s="288"/>
      <c r="AH15" s="171"/>
      <c r="AI15" s="171"/>
      <c r="AJ15" s="171"/>
      <c r="AK15" s="171"/>
      <c r="AL15" s="288"/>
      <c r="AP15" s="61"/>
      <c r="AQ15" s="30"/>
      <c r="AS15" s="30"/>
    </row>
    <row r="16" spans="1:45" x14ac:dyDescent="0.25">
      <c r="A16" s="1"/>
      <c r="B16" s="22">
        <f>IF('Reaj 2016 - Região S e SE '!B15="","",'Reaj 2016 - Região S e SE '!B15)</f>
        <v>2008</v>
      </c>
      <c r="C16" s="9"/>
      <c r="D16" s="64" t="s">
        <v>77</v>
      </c>
      <c r="E16" s="1"/>
      <c r="F16" s="66">
        <f>'Reaj 2016 - Região S e SE '!P15</f>
        <v>312.69035532994923</v>
      </c>
      <c r="G16" s="67"/>
      <c r="H16" s="66">
        <f>'Reaj 2016 - Região S e SE '!R15</f>
        <v>4.690355329949238</v>
      </c>
      <c r="I16" s="67"/>
      <c r="J16" s="66">
        <f>'Reaj 2016 - Região S e SE '!T15</f>
        <v>308</v>
      </c>
      <c r="K16" s="68"/>
      <c r="L16" s="275">
        <f t="shared" si="0"/>
        <v>6.4935064935064915E-2</v>
      </c>
      <c r="M16" s="163"/>
      <c r="N16" s="276">
        <f t="shared" si="1"/>
        <v>20.304568527918775</v>
      </c>
      <c r="O16" s="163"/>
      <c r="P16" s="277">
        <f t="shared" si="2"/>
        <v>292.38578680203045</v>
      </c>
      <c r="Q16" s="167"/>
      <c r="R16" s="277">
        <f t="shared" si="3"/>
        <v>4.3857868020304567</v>
      </c>
      <c r="S16" s="163"/>
      <c r="T16" s="317">
        <f t="shared" si="4"/>
        <v>288</v>
      </c>
      <c r="U16" s="317">
        <v>277.2</v>
      </c>
      <c r="V16" s="30"/>
      <c r="AB16" s="299" t="s">
        <v>297</v>
      </c>
      <c r="AD16" s="287">
        <v>2008</v>
      </c>
      <c r="AE16" s="288">
        <v>312.69</v>
      </c>
      <c r="AF16" s="288">
        <v>4.6900000000000004</v>
      </c>
      <c r="AG16" s="288">
        <v>277.2</v>
      </c>
      <c r="AH16" s="171">
        <f t="shared" si="5"/>
        <v>3.5532994922959915E-4</v>
      </c>
      <c r="AI16" s="171"/>
      <c r="AJ16" s="171">
        <f t="shared" si="6"/>
        <v>10.800000000000011</v>
      </c>
      <c r="AK16" s="171"/>
      <c r="AL16" s="288" t="s">
        <v>533</v>
      </c>
      <c r="AN16" s="7">
        <v>277.2</v>
      </c>
      <c r="AP16" s="61">
        <f t="shared" si="7"/>
        <v>0</v>
      </c>
      <c r="AQ16" s="30">
        <f t="shared" si="8"/>
        <v>0</v>
      </c>
      <c r="AS16" s="30">
        <f>F16-VLOOKUP(B16,'2017 2ºS - Região S e SE'!$B$6:$F$50,5,FALSE)</f>
        <v>0</v>
      </c>
    </row>
    <row r="17" spans="1:45" x14ac:dyDescent="0.25">
      <c r="A17" s="1"/>
      <c r="B17" s="22">
        <f>IF('Reaj 2016 - Região S e SE '!B17="","",'Reaj 2016 - Região S e SE '!B17)</f>
        <v>1112</v>
      </c>
      <c r="C17" s="9"/>
      <c r="D17" s="64" t="s">
        <v>14</v>
      </c>
      <c r="E17" s="1"/>
      <c r="F17" s="66">
        <f>'Reaj 2016 - Região S e SE '!P17</f>
        <v>316.75126903553297</v>
      </c>
      <c r="G17" s="67"/>
      <c r="H17" s="66">
        <f>'Reaj 2016 - Região S e SE '!R17</f>
        <v>4.7512690355329941</v>
      </c>
      <c r="I17" s="67"/>
      <c r="J17" s="66">
        <f>'Reaj 2016 - Região S e SE '!T17</f>
        <v>312</v>
      </c>
      <c r="K17" s="68"/>
      <c r="L17" s="275">
        <f t="shared" si="0"/>
        <v>0.11538461538461539</v>
      </c>
      <c r="M17" s="163"/>
      <c r="N17" s="276">
        <f t="shared" si="1"/>
        <v>36.548223350253807</v>
      </c>
      <c r="O17" s="163"/>
      <c r="P17" s="277">
        <f t="shared" si="2"/>
        <v>280.20304568527916</v>
      </c>
      <c r="Q17" s="167"/>
      <c r="R17" s="277">
        <f t="shared" si="3"/>
        <v>4.2030456852791875</v>
      </c>
      <c r="S17" s="163"/>
      <c r="T17" s="317">
        <f t="shared" si="4"/>
        <v>276</v>
      </c>
      <c r="U17" s="317">
        <v>265.19954999999999</v>
      </c>
      <c r="V17" s="30"/>
      <c r="AB17" s="299" t="s">
        <v>298</v>
      </c>
      <c r="AD17" s="287">
        <v>1112</v>
      </c>
      <c r="AE17" s="288">
        <v>316.75</v>
      </c>
      <c r="AF17" s="288">
        <v>4.75</v>
      </c>
      <c r="AG17" s="288">
        <v>265.19954999999999</v>
      </c>
      <c r="AH17" s="171">
        <f t="shared" si="5"/>
        <v>1.2690355329709746E-3</v>
      </c>
      <c r="AI17" s="171"/>
      <c r="AJ17" s="171">
        <f t="shared" si="6"/>
        <v>10.800450000000012</v>
      </c>
      <c r="AK17" s="171"/>
      <c r="AL17" s="288" t="s">
        <v>534</v>
      </c>
      <c r="AN17" s="7">
        <v>265.19954999999999</v>
      </c>
      <c r="AP17" s="61">
        <f t="shared" si="7"/>
        <v>0</v>
      </c>
      <c r="AQ17" s="30">
        <f t="shared" si="8"/>
        <v>0</v>
      </c>
      <c r="AS17" s="30">
        <f>F17-VLOOKUP(B17,'2017 2ºS - Região S e SE'!$B$6:$F$50,5,FALSE)</f>
        <v>0</v>
      </c>
    </row>
    <row r="18" spans="1:45" x14ac:dyDescent="0.25">
      <c r="A18" s="1"/>
      <c r="B18" s="22">
        <f>IF('Reaj 2016 - Região S e SE '!B19="","",'Reaj 2016 - Região S e SE '!B19)</f>
        <v>1117</v>
      </c>
      <c r="C18" s="9"/>
      <c r="D18" s="64" t="s">
        <v>91</v>
      </c>
      <c r="E18" s="1"/>
      <c r="F18" s="66">
        <f>'Reaj 2016 - Região S e SE '!P19</f>
        <v>312.69035532994923</v>
      </c>
      <c r="G18" s="67"/>
      <c r="H18" s="66">
        <f>'Reaj 2016 - Região S e SE '!R19</f>
        <v>4.690355329949238</v>
      </c>
      <c r="I18" s="67"/>
      <c r="J18" s="66">
        <f>'Reaj 2016 - Região S e SE '!T19</f>
        <v>308</v>
      </c>
      <c r="K18" s="68"/>
      <c r="L18" s="275">
        <f t="shared" si="0"/>
        <v>0.11688311688311688</v>
      </c>
      <c r="M18" s="163"/>
      <c r="N18" s="276">
        <f t="shared" si="1"/>
        <v>36.548223350253807</v>
      </c>
      <c r="O18" s="163"/>
      <c r="P18" s="277">
        <f t="shared" si="2"/>
        <v>276.14213197969542</v>
      </c>
      <c r="Q18" s="167"/>
      <c r="R18" s="277">
        <f t="shared" si="3"/>
        <v>4.1421319796954315</v>
      </c>
      <c r="S18" s="163"/>
      <c r="T18" s="317">
        <f t="shared" si="4"/>
        <v>272</v>
      </c>
      <c r="U18" s="317">
        <v>261.8</v>
      </c>
      <c r="V18" s="30"/>
      <c r="AB18" s="299" t="s">
        <v>299</v>
      </c>
      <c r="AD18" s="287">
        <v>1117</v>
      </c>
      <c r="AE18" s="288">
        <v>312.69</v>
      </c>
      <c r="AF18" s="288">
        <v>4.6900000000000004</v>
      </c>
      <c r="AG18" s="288">
        <v>261.8</v>
      </c>
      <c r="AH18" s="171">
        <f t="shared" si="5"/>
        <v>3.5532994922959915E-4</v>
      </c>
      <c r="AI18" s="171"/>
      <c r="AJ18" s="171">
        <f t="shared" si="6"/>
        <v>10.199999999999989</v>
      </c>
      <c r="AK18" s="171"/>
      <c r="AL18" s="288" t="s">
        <v>535</v>
      </c>
      <c r="AN18" s="7">
        <v>261.8</v>
      </c>
      <c r="AP18" s="61">
        <f t="shared" si="7"/>
        <v>0</v>
      </c>
      <c r="AQ18" s="30">
        <f t="shared" si="8"/>
        <v>0</v>
      </c>
      <c r="AS18" s="30">
        <f>F18-VLOOKUP(B18,'2017 2ºS - Região S e SE'!$B$6:$F$50,5,FALSE)</f>
        <v>0</v>
      </c>
    </row>
    <row r="19" spans="1:45" x14ac:dyDescent="0.25">
      <c r="A19" s="1"/>
      <c r="B19" s="22">
        <v>1139</v>
      </c>
      <c r="C19" s="9"/>
      <c r="D19" s="64" t="s">
        <v>114</v>
      </c>
      <c r="E19" s="1"/>
      <c r="F19" s="66">
        <f>'Reaj 2016 - Região S e SE '!P20</f>
        <v>312.69035532994923</v>
      </c>
      <c r="G19" s="67"/>
      <c r="H19" s="66">
        <f>'Reaj 2016 - Região S e SE '!R20</f>
        <v>4.690355329949238</v>
      </c>
      <c r="I19" s="67"/>
      <c r="J19" s="66">
        <f>'Reaj 2016 - Região S e SE '!T20</f>
        <v>308</v>
      </c>
      <c r="K19" s="68"/>
      <c r="L19" s="275">
        <f t="shared" si="0"/>
        <v>0.11688311688311688</v>
      </c>
      <c r="M19" s="163"/>
      <c r="N19" s="276">
        <f t="shared" si="1"/>
        <v>36.548223350253807</v>
      </c>
      <c r="O19" s="163"/>
      <c r="P19" s="277">
        <f t="shared" si="2"/>
        <v>276.14213197969542</v>
      </c>
      <c r="Q19" s="167"/>
      <c r="R19" s="277">
        <f t="shared" si="3"/>
        <v>4.1421319796954315</v>
      </c>
      <c r="S19" s="163"/>
      <c r="T19" s="317">
        <f t="shared" si="4"/>
        <v>272</v>
      </c>
      <c r="U19" s="317">
        <v>261.8</v>
      </c>
      <c r="V19" s="30"/>
      <c r="AB19" s="299" t="s">
        <v>300</v>
      </c>
      <c r="AD19" s="287">
        <v>1139</v>
      </c>
      <c r="AE19" s="288">
        <v>312.69</v>
      </c>
      <c r="AF19" s="288">
        <v>4.6900000000000004</v>
      </c>
      <c r="AG19" s="288">
        <v>261.8</v>
      </c>
      <c r="AH19" s="171">
        <f t="shared" si="5"/>
        <v>3.5532994922959915E-4</v>
      </c>
      <c r="AI19" s="171"/>
      <c r="AJ19" s="171">
        <f t="shared" si="6"/>
        <v>10.199999999999989</v>
      </c>
      <c r="AK19" s="171"/>
      <c r="AL19" s="288" t="s">
        <v>536</v>
      </c>
      <c r="AN19" s="7">
        <v>261.8</v>
      </c>
      <c r="AP19" s="61">
        <f t="shared" si="7"/>
        <v>0</v>
      </c>
      <c r="AQ19" s="30">
        <f t="shared" si="8"/>
        <v>0</v>
      </c>
      <c r="AS19" s="30">
        <f>F19-VLOOKUP(B19,'2017 2ºS - Região S e SE'!$B$6:$F$50,5,FALSE)</f>
        <v>0</v>
      </c>
    </row>
    <row r="20" spans="1:45" x14ac:dyDescent="0.25">
      <c r="A20" s="1"/>
      <c r="B20" s="22">
        <f>IF('Reaj 2016 - Região S e SE '!B22="","",'Reaj 2016 - Região S e SE '!B22)</f>
        <v>1120</v>
      </c>
      <c r="C20" s="9"/>
      <c r="D20" s="64" t="s">
        <v>92</v>
      </c>
      <c r="E20" s="1"/>
      <c r="F20" s="66">
        <f>'Reaj 2016 - Região S e SE '!P22</f>
        <v>312.69035532994923</v>
      </c>
      <c r="G20" s="67"/>
      <c r="H20" s="66">
        <f>'Reaj 2016 - Região S e SE '!R22</f>
        <v>4.690355329949238</v>
      </c>
      <c r="I20" s="67"/>
      <c r="J20" s="66">
        <f>'Reaj 2016 - Região S e SE '!T22</f>
        <v>308</v>
      </c>
      <c r="K20" s="68"/>
      <c r="L20" s="275">
        <f t="shared" si="0"/>
        <v>0.11688311688311688</v>
      </c>
      <c r="M20" s="163"/>
      <c r="N20" s="276">
        <f t="shared" si="1"/>
        <v>36.548223350253807</v>
      </c>
      <c r="O20" s="163"/>
      <c r="P20" s="277">
        <f t="shared" si="2"/>
        <v>276.14213197969542</v>
      </c>
      <c r="Q20" s="167"/>
      <c r="R20" s="277">
        <f t="shared" si="3"/>
        <v>4.1421319796954315</v>
      </c>
      <c r="S20" s="163"/>
      <c r="T20" s="317">
        <f t="shared" si="4"/>
        <v>272</v>
      </c>
      <c r="U20" s="317">
        <v>261.8</v>
      </c>
      <c r="V20" s="30"/>
      <c r="AB20" s="299" t="s">
        <v>301</v>
      </c>
      <c r="AD20" s="287">
        <v>1120</v>
      </c>
      <c r="AE20" s="288">
        <v>312.69</v>
      </c>
      <c r="AF20" s="288">
        <v>4.6900000000000004</v>
      </c>
      <c r="AG20" s="288">
        <v>261.8</v>
      </c>
      <c r="AH20" s="171">
        <f t="shared" si="5"/>
        <v>3.5532994922959915E-4</v>
      </c>
      <c r="AI20" s="171"/>
      <c r="AJ20" s="171">
        <f t="shared" si="6"/>
        <v>10.199999999999989</v>
      </c>
      <c r="AK20" s="171"/>
      <c r="AL20" s="288" t="s">
        <v>537</v>
      </c>
      <c r="AN20" s="7">
        <v>261.8</v>
      </c>
      <c r="AP20" s="61">
        <f t="shared" si="7"/>
        <v>0</v>
      </c>
      <c r="AQ20" s="30">
        <f t="shared" si="8"/>
        <v>0</v>
      </c>
      <c r="AS20" s="30">
        <f>F20-VLOOKUP(B20,'2017 2ºS - Região S e SE'!$B$6:$F$50,5,FALSE)</f>
        <v>0</v>
      </c>
    </row>
    <row r="21" spans="1:45" x14ac:dyDescent="0.25">
      <c r="A21" s="1"/>
      <c r="B21" s="22">
        <v>1113</v>
      </c>
      <c r="C21" s="9"/>
      <c r="D21" s="64" t="s">
        <v>97</v>
      </c>
      <c r="E21" s="1"/>
      <c r="F21" s="66">
        <f>'Reaj 2016 - Região S e SE '!P23</f>
        <v>312.69035532994923</v>
      </c>
      <c r="G21" s="67"/>
      <c r="H21" s="66">
        <f>'Reaj 2016 - Região S e SE '!R23</f>
        <v>4.690355329949238</v>
      </c>
      <c r="I21" s="67"/>
      <c r="J21" s="66">
        <f>'Reaj 2016 - Região S e SE '!T23</f>
        <v>308</v>
      </c>
      <c r="K21" s="68"/>
      <c r="L21" s="275">
        <f t="shared" si="0"/>
        <v>0.11688311688311688</v>
      </c>
      <c r="M21" s="163"/>
      <c r="N21" s="276">
        <f t="shared" si="1"/>
        <v>36.548223350253807</v>
      </c>
      <c r="O21" s="163"/>
      <c r="P21" s="277">
        <f t="shared" si="2"/>
        <v>276.14213197969542</v>
      </c>
      <c r="Q21" s="167"/>
      <c r="R21" s="277">
        <f t="shared" si="3"/>
        <v>4.1421319796954315</v>
      </c>
      <c r="S21" s="163"/>
      <c r="T21" s="317">
        <f t="shared" si="4"/>
        <v>272</v>
      </c>
      <c r="U21" s="317">
        <v>261.8</v>
      </c>
      <c r="V21" s="30"/>
      <c r="AB21" s="299" t="s">
        <v>302</v>
      </c>
      <c r="AD21" s="287">
        <v>1113</v>
      </c>
      <c r="AE21" s="288">
        <v>312.69</v>
      </c>
      <c r="AF21" s="288">
        <v>4.6900000000000004</v>
      </c>
      <c r="AG21" s="288">
        <v>261.8</v>
      </c>
      <c r="AH21" s="171">
        <f t="shared" si="5"/>
        <v>3.5532994922959915E-4</v>
      </c>
      <c r="AI21" s="171"/>
      <c r="AJ21" s="171">
        <f t="shared" si="6"/>
        <v>10.199999999999989</v>
      </c>
      <c r="AK21" s="171"/>
      <c r="AL21" s="288" t="s">
        <v>538</v>
      </c>
      <c r="AN21" s="7">
        <v>261.8</v>
      </c>
      <c r="AP21" s="61">
        <f t="shared" si="7"/>
        <v>0</v>
      </c>
      <c r="AQ21" s="30">
        <f t="shared" si="8"/>
        <v>0</v>
      </c>
      <c r="AS21" s="30">
        <f>F21-VLOOKUP(B21,'2017 2ºS - Região S e SE'!$B$6:$F$50,5,FALSE)</f>
        <v>0</v>
      </c>
    </row>
    <row r="22" spans="1:45" ht="15.75" hidden="1" customHeight="1" x14ac:dyDescent="0.25">
      <c r="A22" s="1"/>
      <c r="B22" s="22">
        <f>IF('Reaj 2016 - Região S e SE '!B24="","",'Reaj 2016 - Região S e SE '!B24)</f>
        <v>1105</v>
      </c>
      <c r="C22" s="9"/>
      <c r="D22" s="64" t="s">
        <v>15</v>
      </c>
      <c r="E22" s="1"/>
      <c r="F22" s="66">
        <f>'Reaj 2016 - Região S e SE '!P24</f>
        <v>316.75126903553297</v>
      </c>
      <c r="G22" s="67"/>
      <c r="H22" s="66">
        <f>'Reaj 2016 - Região S e SE '!R24</f>
        <v>4.7512690355329941</v>
      </c>
      <c r="I22" s="67"/>
      <c r="J22" s="66">
        <f>'Reaj 2016 - Região S e SE '!T24</f>
        <v>312</v>
      </c>
      <c r="K22" s="68"/>
      <c r="L22" s="275">
        <f t="shared" si="0"/>
        <v>0.96794871794871784</v>
      </c>
      <c r="M22" s="163"/>
      <c r="N22" s="276">
        <f t="shared" si="1"/>
        <v>306.59898477157356</v>
      </c>
      <c r="O22" s="163"/>
      <c r="P22" s="277">
        <f t="shared" si="2"/>
        <v>10.152284263959391</v>
      </c>
      <c r="Q22" s="167"/>
      <c r="R22" s="277">
        <f t="shared" si="3"/>
        <v>0.15228426395939085</v>
      </c>
      <c r="S22" s="163"/>
      <c r="T22" s="317">
        <f t="shared" si="4"/>
        <v>10</v>
      </c>
      <c r="U22" s="317"/>
      <c r="V22" s="30"/>
      <c r="AB22" s="299"/>
      <c r="AD22" s="287">
        <v>0</v>
      </c>
      <c r="AE22" s="288">
        <v>0</v>
      </c>
      <c r="AF22" s="288">
        <v>0</v>
      </c>
      <c r="AG22" s="288">
        <v>0</v>
      </c>
      <c r="AH22" s="171">
        <f t="shared" si="5"/>
        <v>316.75126903553297</v>
      </c>
      <c r="AI22" s="171"/>
      <c r="AJ22" s="171">
        <f t="shared" si="6"/>
        <v>10</v>
      </c>
      <c r="AK22" s="171"/>
      <c r="AL22" s="288" t="s">
        <v>234</v>
      </c>
      <c r="AP22" s="61">
        <f t="shared" si="7"/>
        <v>0</v>
      </c>
      <c r="AQ22" s="30">
        <f t="shared" si="8"/>
        <v>2.4868995751603507E-14</v>
      </c>
      <c r="AS22" s="30">
        <f>F22-VLOOKUP(B22,'2017 2ºS - Região S e SE'!$B$6:$F$50,5,FALSE)</f>
        <v>0</v>
      </c>
    </row>
    <row r="23" spans="1:45" x14ac:dyDescent="0.25">
      <c r="A23" s="1"/>
      <c r="B23" s="99">
        <v>1141</v>
      </c>
      <c r="C23" s="100"/>
      <c r="D23" s="64" t="s">
        <v>286</v>
      </c>
      <c r="E23" s="1"/>
      <c r="F23" s="66">
        <f>F22</f>
        <v>316.75126903553297</v>
      </c>
      <c r="G23" s="67"/>
      <c r="H23" s="66"/>
      <c r="I23" s="67"/>
      <c r="J23" s="66"/>
      <c r="K23" s="68"/>
      <c r="L23" s="275">
        <f t="shared" ref="L23" si="9">IF(T23="","",N23/F23)</f>
        <v>0.11538461538461539</v>
      </c>
      <c r="M23" s="163"/>
      <c r="N23" s="276">
        <f t="shared" ref="N23" si="10">IF(T23="","",F23-P23)</f>
        <v>36.548223350253807</v>
      </c>
      <c r="O23" s="163"/>
      <c r="P23" s="277">
        <f t="shared" ref="P23" si="11">IF(T23="","",T23/98.5%)</f>
        <v>280.20304568527916</v>
      </c>
      <c r="Q23" s="167"/>
      <c r="R23" s="277">
        <f t="shared" ref="R23" si="12">IF(T23="","",P23*1.5%)</f>
        <v>4.2030456852791875</v>
      </c>
      <c r="S23" s="163"/>
      <c r="T23" s="317">
        <f t="shared" si="4"/>
        <v>276</v>
      </c>
      <c r="U23" s="66">
        <v>265.19954999999999</v>
      </c>
      <c r="V23" s="30"/>
      <c r="AB23" s="299" t="s">
        <v>303</v>
      </c>
      <c r="AD23" s="287">
        <v>1141</v>
      </c>
      <c r="AE23" s="288">
        <v>316.75</v>
      </c>
      <c r="AF23" s="288">
        <v>4.75</v>
      </c>
      <c r="AG23" s="288">
        <v>265.19954999999999</v>
      </c>
      <c r="AH23" s="171">
        <f t="shared" si="5"/>
        <v>1.2690355329709746E-3</v>
      </c>
      <c r="AI23" s="171"/>
      <c r="AJ23" s="171">
        <f t="shared" si="6"/>
        <v>10.800450000000012</v>
      </c>
      <c r="AK23" s="171"/>
      <c r="AL23" s="288" t="s">
        <v>539</v>
      </c>
      <c r="AN23" s="7">
        <v>265.19954999999999</v>
      </c>
      <c r="AP23" s="61">
        <f t="shared" si="7"/>
        <v>0</v>
      </c>
      <c r="AQ23" s="30">
        <f t="shared" si="8"/>
        <v>0</v>
      </c>
      <c r="AS23" s="30">
        <f>F23-VLOOKUP(B23,'2017 2ºS - Região S e SE'!$B$6:$F$50,5,FALSE)</f>
        <v>0</v>
      </c>
    </row>
    <row r="24" spans="1:45" x14ac:dyDescent="0.25">
      <c r="A24" s="1"/>
      <c r="B24" s="22">
        <f>IF('Reaj 2016 - Região S e SE '!B26="","",'Reaj 2016 - Região S e SE '!B26)</f>
        <v>1128</v>
      </c>
      <c r="C24" s="9"/>
      <c r="D24" s="64" t="s">
        <v>93</v>
      </c>
      <c r="E24" s="1"/>
      <c r="F24" s="66">
        <f>'Reaj 2016 - Região S e SE '!P26</f>
        <v>312.69035532994923</v>
      </c>
      <c r="G24" s="67"/>
      <c r="H24" s="66">
        <f>'Reaj 2016 - Região S e SE '!R26</f>
        <v>4.690355329949238</v>
      </c>
      <c r="I24" s="67"/>
      <c r="J24" s="66">
        <f>'Reaj 2016 - Região S e SE '!T26</f>
        <v>308</v>
      </c>
      <c r="K24" s="68"/>
      <c r="L24" s="275">
        <f t="shared" si="0"/>
        <v>0.11688311688311688</v>
      </c>
      <c r="M24" s="163"/>
      <c r="N24" s="276">
        <f t="shared" si="1"/>
        <v>36.548223350253807</v>
      </c>
      <c r="O24" s="163"/>
      <c r="P24" s="277">
        <f t="shared" si="2"/>
        <v>276.14213197969542</v>
      </c>
      <c r="Q24" s="167"/>
      <c r="R24" s="277">
        <f t="shared" si="3"/>
        <v>4.1421319796954315</v>
      </c>
      <c r="S24" s="163"/>
      <c r="T24" s="317">
        <f t="shared" si="4"/>
        <v>272</v>
      </c>
      <c r="U24" s="317">
        <v>261.8</v>
      </c>
      <c r="V24" s="30"/>
      <c r="AB24" s="299" t="s">
        <v>304</v>
      </c>
      <c r="AD24" s="287">
        <v>1128</v>
      </c>
      <c r="AE24" s="288">
        <v>312.69</v>
      </c>
      <c r="AF24" s="288">
        <v>4.6900000000000004</v>
      </c>
      <c r="AG24" s="288">
        <v>261.8</v>
      </c>
      <c r="AH24" s="171">
        <f t="shared" si="5"/>
        <v>3.5532994922959915E-4</v>
      </c>
      <c r="AI24" s="171"/>
      <c r="AJ24" s="171">
        <f t="shared" si="6"/>
        <v>10.199999999999989</v>
      </c>
      <c r="AK24" s="171"/>
      <c r="AL24" s="288" t="s">
        <v>540</v>
      </c>
      <c r="AN24" s="7">
        <v>261.8</v>
      </c>
      <c r="AP24" s="61">
        <f t="shared" si="7"/>
        <v>0</v>
      </c>
      <c r="AQ24" s="30">
        <f t="shared" si="8"/>
        <v>0</v>
      </c>
      <c r="AS24" s="30">
        <f>F24-VLOOKUP(B24,'2017 2ºS - Região S e SE'!$B$6:$F$50,5,FALSE)</f>
        <v>0</v>
      </c>
    </row>
    <row r="25" spans="1:45" ht="15.75" hidden="1" customHeight="1" x14ac:dyDescent="0.25">
      <c r="A25" s="1"/>
      <c r="B25" s="22">
        <f>IF('Reaj 2016 - Região S e SE '!B27="","",'Reaj 2016 - Região S e SE '!B27)</f>
        <v>1125</v>
      </c>
      <c r="C25" s="9"/>
      <c r="D25" s="64" t="s">
        <v>17</v>
      </c>
      <c r="E25" s="1"/>
      <c r="F25" s="66">
        <f>'Reaj 2016 - Região S e SE '!P27</f>
        <v>316.75126903553297</v>
      </c>
      <c r="G25" s="67"/>
      <c r="H25" s="66">
        <f>'Reaj 2016 - Região S e SE '!R27</f>
        <v>4.7512690355329941</v>
      </c>
      <c r="I25" s="67"/>
      <c r="J25" s="66">
        <f>'Reaj 2016 - Região S e SE '!T27</f>
        <v>312</v>
      </c>
      <c r="K25" s="68"/>
      <c r="L25" s="275">
        <f t="shared" si="0"/>
        <v>0.96794871794871784</v>
      </c>
      <c r="M25" s="163"/>
      <c r="N25" s="276">
        <f t="shared" si="1"/>
        <v>306.59898477157356</v>
      </c>
      <c r="O25" s="163"/>
      <c r="P25" s="277">
        <f t="shared" si="2"/>
        <v>10.152284263959391</v>
      </c>
      <c r="Q25" s="167"/>
      <c r="R25" s="277">
        <f t="shared" si="3"/>
        <v>0.15228426395939085</v>
      </c>
      <c r="S25" s="163"/>
      <c r="T25" s="317">
        <f t="shared" si="4"/>
        <v>10</v>
      </c>
      <c r="U25" s="317"/>
      <c r="V25" s="30"/>
      <c r="AB25" s="299"/>
      <c r="AD25" s="287">
        <v>0</v>
      </c>
      <c r="AE25" s="288">
        <v>0</v>
      </c>
      <c r="AF25" s="288">
        <v>0</v>
      </c>
      <c r="AG25" s="288">
        <v>0</v>
      </c>
      <c r="AH25" s="171">
        <f t="shared" si="5"/>
        <v>316.75126903553297</v>
      </c>
      <c r="AI25" s="171"/>
      <c r="AJ25" s="171">
        <f t="shared" si="6"/>
        <v>10</v>
      </c>
      <c r="AK25" s="171"/>
      <c r="AL25" s="288" t="s">
        <v>234</v>
      </c>
      <c r="AP25" s="61">
        <f t="shared" si="7"/>
        <v>0</v>
      </c>
      <c r="AQ25" s="30">
        <f t="shared" si="8"/>
        <v>2.4868995751603507E-14</v>
      </c>
      <c r="AS25" s="30">
        <f>F25-VLOOKUP(B25,'2017 2ºS - Região S e SE'!$B$6:$F$50,5,FALSE)</f>
        <v>0</v>
      </c>
    </row>
    <row r="26" spans="1:45" ht="15.75" hidden="1" customHeight="1" x14ac:dyDescent="0.25">
      <c r="A26" s="1"/>
      <c r="B26" s="22">
        <f>IF('Reaj 2016 - Região S e SE '!B29="","",'Reaj 2016 - Região S e SE '!B29)</f>
        <v>1114</v>
      </c>
      <c r="C26" s="9"/>
      <c r="D26" s="64" t="s">
        <v>19</v>
      </c>
      <c r="E26" s="1"/>
      <c r="F26" s="66">
        <f>'Reaj 2016 - Região S e SE '!P29</f>
        <v>316.75126903553297</v>
      </c>
      <c r="G26" s="67"/>
      <c r="H26" s="66">
        <f>'Reaj 2016 - Região S e SE '!R29</f>
        <v>4.7512690355329941</v>
      </c>
      <c r="I26" s="67"/>
      <c r="J26" s="66">
        <f>'Reaj 2016 - Região S e SE '!T29</f>
        <v>312</v>
      </c>
      <c r="K26" s="68"/>
      <c r="L26" s="275">
        <f t="shared" si="0"/>
        <v>0.96794871794871784</v>
      </c>
      <c r="M26" s="163"/>
      <c r="N26" s="276">
        <f t="shared" si="1"/>
        <v>306.59898477157356</v>
      </c>
      <c r="O26" s="163"/>
      <c r="P26" s="277">
        <f t="shared" si="2"/>
        <v>10.152284263959391</v>
      </c>
      <c r="Q26" s="167"/>
      <c r="R26" s="277">
        <f t="shared" si="3"/>
        <v>0.15228426395939085</v>
      </c>
      <c r="S26" s="163"/>
      <c r="T26" s="317">
        <f t="shared" si="4"/>
        <v>10</v>
      </c>
      <c r="U26" s="317"/>
      <c r="V26" s="30"/>
      <c r="AB26" s="299"/>
      <c r="AD26" s="287">
        <v>0</v>
      </c>
      <c r="AE26" s="288">
        <v>0</v>
      </c>
      <c r="AF26" s="288">
        <v>0</v>
      </c>
      <c r="AG26" s="288">
        <v>0</v>
      </c>
      <c r="AH26" s="171">
        <f t="shared" si="5"/>
        <v>316.75126903553297</v>
      </c>
      <c r="AI26" s="171"/>
      <c r="AJ26" s="171">
        <f t="shared" si="6"/>
        <v>10</v>
      </c>
      <c r="AK26" s="171"/>
      <c r="AL26" s="288" t="s">
        <v>234</v>
      </c>
      <c r="AP26" s="61">
        <f t="shared" si="7"/>
        <v>0</v>
      </c>
      <c r="AQ26" s="30">
        <f t="shared" si="8"/>
        <v>2.4868995751603507E-14</v>
      </c>
      <c r="AS26" s="30">
        <f>F26-VLOOKUP(B26,'2017 2ºS - Região S e SE'!$B$6:$F$50,5,FALSE)</f>
        <v>0</v>
      </c>
    </row>
    <row r="27" spans="1:45" x14ac:dyDescent="0.25">
      <c r="A27" s="1"/>
      <c r="B27" s="22">
        <f>IF('Reaj 2016 - Região S e SE '!B30="","",'Reaj 2016 - Região S e SE '!B30)</f>
        <v>1132</v>
      </c>
      <c r="C27" s="9"/>
      <c r="D27" s="64" t="s">
        <v>94</v>
      </c>
      <c r="E27" s="1"/>
      <c r="F27" s="66">
        <f>'Reaj 2016 - Região S e SE '!P30</f>
        <v>312.69035532994923</v>
      </c>
      <c r="G27" s="67"/>
      <c r="H27" s="66">
        <f>'Reaj 2016 - Região S e SE '!R30</f>
        <v>4.690355329949238</v>
      </c>
      <c r="I27" s="67"/>
      <c r="J27" s="66">
        <f>'Reaj 2016 - Região S e SE '!T30</f>
        <v>308</v>
      </c>
      <c r="K27" s="68"/>
      <c r="L27" s="275">
        <f t="shared" si="0"/>
        <v>0.11688311688311688</v>
      </c>
      <c r="M27" s="163"/>
      <c r="N27" s="276">
        <f t="shared" si="1"/>
        <v>36.548223350253807</v>
      </c>
      <c r="O27" s="163"/>
      <c r="P27" s="277">
        <f t="shared" si="2"/>
        <v>276.14213197969542</v>
      </c>
      <c r="Q27" s="167"/>
      <c r="R27" s="277">
        <f t="shared" si="3"/>
        <v>4.1421319796954315</v>
      </c>
      <c r="S27" s="163"/>
      <c r="T27" s="317">
        <f t="shared" si="4"/>
        <v>272</v>
      </c>
      <c r="U27" s="317">
        <v>261.8</v>
      </c>
      <c r="V27" s="30"/>
      <c r="AB27" s="299" t="s">
        <v>305</v>
      </c>
      <c r="AD27" s="287">
        <v>1132</v>
      </c>
      <c r="AE27" s="288">
        <v>312.69</v>
      </c>
      <c r="AF27" s="288">
        <v>4.6900000000000004</v>
      </c>
      <c r="AG27" s="288">
        <v>261.8</v>
      </c>
      <c r="AH27" s="171">
        <f t="shared" si="5"/>
        <v>3.5532994922959915E-4</v>
      </c>
      <c r="AI27" s="171"/>
      <c r="AJ27" s="171">
        <f t="shared" si="6"/>
        <v>10.199999999999989</v>
      </c>
      <c r="AK27" s="171"/>
      <c r="AL27" s="288" t="s">
        <v>541</v>
      </c>
      <c r="AN27" s="7">
        <v>261.8</v>
      </c>
      <c r="AP27" s="61">
        <f t="shared" si="7"/>
        <v>0</v>
      </c>
      <c r="AQ27" s="30">
        <f t="shared" si="8"/>
        <v>0</v>
      </c>
      <c r="AS27" s="30">
        <f>F27-VLOOKUP(B27,'2017 2ºS - Região S e SE'!$B$6:$F$50,5,FALSE)</f>
        <v>0</v>
      </c>
    </row>
    <row r="28" spans="1:45" ht="15.75" hidden="1" customHeight="1" x14ac:dyDescent="0.25">
      <c r="A28" s="1"/>
      <c r="B28" s="22">
        <f>IF('Reaj 2016 - Região S e SE '!B31="","",'Reaj 2016 - Região S e SE '!B31)</f>
        <v>1115</v>
      </c>
      <c r="C28" s="9"/>
      <c r="D28" s="64" t="s">
        <v>20</v>
      </c>
      <c r="E28" s="1"/>
      <c r="F28" s="66">
        <f>'Reaj 2016 - Região S e SE '!P31</f>
        <v>316.75126903553297</v>
      </c>
      <c r="G28" s="67"/>
      <c r="H28" s="66">
        <f>'Reaj 2016 - Região S e SE '!R31</f>
        <v>4.7512690355329941</v>
      </c>
      <c r="I28" s="67"/>
      <c r="J28" s="66">
        <f>'Reaj 2016 - Região S e SE '!T31</f>
        <v>312</v>
      </c>
      <c r="K28" s="68"/>
      <c r="L28" s="275">
        <f t="shared" si="0"/>
        <v>0.96794871794871784</v>
      </c>
      <c r="M28" s="163"/>
      <c r="N28" s="276">
        <f t="shared" si="1"/>
        <v>306.59898477157356</v>
      </c>
      <c r="O28" s="163"/>
      <c r="P28" s="277">
        <f t="shared" si="2"/>
        <v>10.152284263959391</v>
      </c>
      <c r="Q28" s="167"/>
      <c r="R28" s="277">
        <f t="shared" si="3"/>
        <v>0.15228426395939085</v>
      </c>
      <c r="S28" s="163"/>
      <c r="T28" s="317">
        <f t="shared" si="4"/>
        <v>10</v>
      </c>
      <c r="U28" s="317"/>
      <c r="V28" s="30"/>
      <c r="AB28" s="299"/>
      <c r="AD28" s="287">
        <v>0</v>
      </c>
      <c r="AE28" s="288">
        <v>0</v>
      </c>
      <c r="AF28" s="288">
        <v>0</v>
      </c>
      <c r="AG28" s="288">
        <v>0</v>
      </c>
      <c r="AH28" s="171">
        <f t="shared" si="5"/>
        <v>316.75126903553297</v>
      </c>
      <c r="AI28" s="171"/>
      <c r="AJ28" s="171">
        <f t="shared" si="6"/>
        <v>10</v>
      </c>
      <c r="AK28" s="171"/>
      <c r="AL28" s="288" t="s">
        <v>234</v>
      </c>
      <c r="AP28" s="61">
        <f t="shared" si="7"/>
        <v>0</v>
      </c>
      <c r="AQ28" s="30">
        <f t="shared" si="8"/>
        <v>2.4868995751603507E-14</v>
      </c>
      <c r="AS28" s="30">
        <f>F28-VLOOKUP(B28,'2017 2ºS - Região S e SE'!$B$6:$F$50,5,FALSE)</f>
        <v>0</v>
      </c>
    </row>
    <row r="29" spans="1:45" x14ac:dyDescent="0.25">
      <c r="A29" s="1"/>
      <c r="B29" s="99">
        <v>1142</v>
      </c>
      <c r="C29" s="100"/>
      <c r="D29" s="64" t="s">
        <v>287</v>
      </c>
      <c r="E29" s="1"/>
      <c r="F29" s="66">
        <f>F28</f>
        <v>316.75126903553297</v>
      </c>
      <c r="G29" s="67"/>
      <c r="H29" s="66"/>
      <c r="I29" s="67"/>
      <c r="J29" s="66"/>
      <c r="K29" s="68"/>
      <c r="L29" s="275">
        <f t="shared" ref="L29" si="13">IF(T29="","",N29/F29)</f>
        <v>0.11538461538461539</v>
      </c>
      <c r="M29" s="163"/>
      <c r="N29" s="276">
        <f t="shared" ref="N29" si="14">IF(T29="","",F29-P29)</f>
        <v>36.548223350253807</v>
      </c>
      <c r="O29" s="163"/>
      <c r="P29" s="277">
        <f t="shared" ref="P29" si="15">IF(T29="","",T29/98.5%)</f>
        <v>280.20304568527916</v>
      </c>
      <c r="Q29" s="167"/>
      <c r="R29" s="277">
        <f t="shared" ref="R29" si="16">IF(T29="","",P29*1.5%)</f>
        <v>4.2030456852791875</v>
      </c>
      <c r="S29" s="163"/>
      <c r="T29" s="317">
        <f t="shared" si="4"/>
        <v>276</v>
      </c>
      <c r="U29" s="66">
        <v>265.19954999999999</v>
      </c>
      <c r="V29" s="30"/>
      <c r="AB29" s="299" t="s">
        <v>306</v>
      </c>
      <c r="AD29" s="287">
        <v>1142</v>
      </c>
      <c r="AE29" s="288">
        <v>316.75</v>
      </c>
      <c r="AF29" s="288">
        <v>4.75</v>
      </c>
      <c r="AG29" s="288">
        <v>265.19954999999999</v>
      </c>
      <c r="AH29" s="171">
        <f t="shared" si="5"/>
        <v>1.2690355329709746E-3</v>
      </c>
      <c r="AI29" s="171"/>
      <c r="AJ29" s="171">
        <f t="shared" si="6"/>
        <v>10.800450000000012</v>
      </c>
      <c r="AK29" s="171"/>
      <c r="AL29" s="288" t="s">
        <v>542</v>
      </c>
      <c r="AN29" s="7">
        <v>265.19954999999999</v>
      </c>
      <c r="AP29" s="61">
        <f t="shared" si="7"/>
        <v>0</v>
      </c>
      <c r="AQ29" s="30">
        <f t="shared" si="8"/>
        <v>0</v>
      </c>
      <c r="AS29" s="30">
        <f>F29-VLOOKUP(B29,'2017 2ºS - Região S e SE'!$B$6:$F$50,5,FALSE)</f>
        <v>0</v>
      </c>
    </row>
    <row r="30" spans="1:45" ht="15.75" hidden="1" customHeight="1" x14ac:dyDescent="0.25">
      <c r="A30" s="1"/>
      <c r="B30" s="22">
        <f>IF('Reaj 2016 - Região S e SE '!B32="","",'Reaj 2016 - Região S e SE '!B32)</f>
        <v>1126</v>
      </c>
      <c r="C30" s="9"/>
      <c r="D30" s="64" t="s">
        <v>44</v>
      </c>
      <c r="E30" s="1"/>
      <c r="F30" s="66">
        <f>'Reaj 2016 - Região S e SE '!P32</f>
        <v>316.75126903553297</v>
      </c>
      <c r="G30" s="67"/>
      <c r="H30" s="66">
        <f>'Reaj 2016 - Região S e SE '!R32</f>
        <v>4.7512690355329941</v>
      </c>
      <c r="I30" s="67"/>
      <c r="J30" s="66">
        <f>'Reaj 2016 - Região S e SE '!T32</f>
        <v>312</v>
      </c>
      <c r="K30" s="68"/>
      <c r="L30" s="275">
        <f t="shared" si="0"/>
        <v>0.96794871794871784</v>
      </c>
      <c r="M30" s="163"/>
      <c r="N30" s="276">
        <f t="shared" si="1"/>
        <v>306.59898477157356</v>
      </c>
      <c r="O30" s="163"/>
      <c r="P30" s="277">
        <f t="shared" si="2"/>
        <v>10.152284263959391</v>
      </c>
      <c r="Q30" s="167"/>
      <c r="R30" s="277">
        <f t="shared" si="3"/>
        <v>0.15228426395939085</v>
      </c>
      <c r="S30" s="163"/>
      <c r="T30" s="317">
        <f t="shared" si="4"/>
        <v>10</v>
      </c>
      <c r="U30" s="317"/>
      <c r="V30" s="30"/>
      <c r="AB30" s="299"/>
      <c r="AD30" s="287">
        <v>0</v>
      </c>
      <c r="AE30" s="288">
        <v>0</v>
      </c>
      <c r="AF30" s="288">
        <v>0</v>
      </c>
      <c r="AG30" s="288">
        <v>0</v>
      </c>
      <c r="AH30" s="171">
        <f t="shared" si="5"/>
        <v>316.75126903553297</v>
      </c>
      <c r="AI30" s="171"/>
      <c r="AJ30" s="171">
        <f t="shared" si="6"/>
        <v>10</v>
      </c>
      <c r="AK30" s="171"/>
      <c r="AL30" s="288" t="s">
        <v>234</v>
      </c>
      <c r="AP30" s="61">
        <f t="shared" si="7"/>
        <v>0</v>
      </c>
      <c r="AQ30" s="30">
        <f t="shared" si="8"/>
        <v>2.4868995751603507E-14</v>
      </c>
      <c r="AS30" s="30">
        <f>F30-VLOOKUP(B30,'2017 2ºS - Região S e SE'!$B$6:$F$50,5,FALSE)</f>
        <v>0</v>
      </c>
    </row>
    <row r="31" spans="1:45" x14ac:dyDescent="0.25">
      <c r="A31" s="1"/>
      <c r="B31" s="22">
        <f>IF('Reaj 2016 - Região S e SE '!B33="","",'Reaj 2016 - Região S e SE '!B33)</f>
        <v>1122</v>
      </c>
      <c r="C31" s="9"/>
      <c r="D31" s="64" t="s">
        <v>21</v>
      </c>
      <c r="E31" s="1"/>
      <c r="F31" s="66">
        <f>'Reaj 2016 - Região S e SE '!P33</f>
        <v>329.94923857868019</v>
      </c>
      <c r="G31" s="67"/>
      <c r="H31" s="66">
        <f>'Reaj 2016 - Região S e SE '!R33</f>
        <v>4.9492385786802027</v>
      </c>
      <c r="I31" s="67"/>
      <c r="J31" s="66">
        <f>'Reaj 2016 - Região S e SE '!T33</f>
        <v>325</v>
      </c>
      <c r="K31" s="68"/>
      <c r="L31" s="275">
        <f t="shared" si="0"/>
        <v>0.11692307692307691</v>
      </c>
      <c r="M31" s="163"/>
      <c r="N31" s="276">
        <f t="shared" si="1"/>
        <v>38.578680203045678</v>
      </c>
      <c r="O31" s="163"/>
      <c r="P31" s="277">
        <f t="shared" si="2"/>
        <v>291.37055837563452</v>
      </c>
      <c r="Q31" s="167"/>
      <c r="R31" s="277">
        <f t="shared" si="3"/>
        <v>4.3705583756345172</v>
      </c>
      <c r="S31" s="163"/>
      <c r="T31" s="317">
        <f t="shared" si="4"/>
        <v>287</v>
      </c>
      <c r="U31" s="317">
        <v>276.25063749999998</v>
      </c>
      <c r="V31" s="30"/>
      <c r="AB31" s="299" t="s">
        <v>307</v>
      </c>
      <c r="AD31" s="287">
        <v>1122</v>
      </c>
      <c r="AE31" s="288">
        <v>329.95</v>
      </c>
      <c r="AF31" s="288">
        <v>4.9492499999999993</v>
      </c>
      <c r="AG31" s="288">
        <v>276.25063749999998</v>
      </c>
      <c r="AH31" s="171">
        <f t="shared" si="5"/>
        <v>-7.6142131979395344E-4</v>
      </c>
      <c r="AI31" s="171"/>
      <c r="AJ31" s="171">
        <f t="shared" si="6"/>
        <v>10.749362500000018</v>
      </c>
      <c r="AK31" s="171"/>
      <c r="AL31" s="288" t="s">
        <v>543</v>
      </c>
      <c r="AN31" s="7">
        <v>276.25063749999998</v>
      </c>
      <c r="AP31" s="61">
        <f t="shared" si="7"/>
        <v>0</v>
      </c>
      <c r="AQ31" s="30">
        <f t="shared" si="8"/>
        <v>0</v>
      </c>
      <c r="AS31" s="30">
        <f>F31-VLOOKUP(B31,'2017 2ºS - Região S e SE'!$B$6:$F$50,5,FALSE)</f>
        <v>0</v>
      </c>
    </row>
    <row r="32" spans="1:45" x14ac:dyDescent="0.25">
      <c r="A32" s="1"/>
      <c r="B32" s="187">
        <v>1136</v>
      </c>
      <c r="C32" s="335"/>
      <c r="D32" s="282" t="s">
        <v>499</v>
      </c>
      <c r="E32" s="336"/>
      <c r="F32" s="283">
        <f>F31</f>
        <v>329.94923857868019</v>
      </c>
      <c r="G32" s="337"/>
      <c r="H32" s="283"/>
      <c r="I32" s="337"/>
      <c r="J32" s="283"/>
      <c r="K32" s="338"/>
      <c r="L32" s="339">
        <f>L31</f>
        <v>0.11692307692307691</v>
      </c>
      <c r="M32" s="340"/>
      <c r="N32" s="341">
        <f>N31</f>
        <v>38.578680203045678</v>
      </c>
      <c r="O32" s="340"/>
      <c r="P32" s="342">
        <f>P31</f>
        <v>291.37055837563452</v>
      </c>
      <c r="Q32" s="343"/>
      <c r="R32" s="342">
        <f>R31</f>
        <v>4.3705583756345172</v>
      </c>
      <c r="S32" s="340"/>
      <c r="T32" s="293">
        <f>T31</f>
        <v>287</v>
      </c>
      <c r="U32" s="317"/>
      <c r="V32" s="30"/>
      <c r="AB32" s="299" t="s">
        <v>308</v>
      </c>
      <c r="AD32" s="287"/>
      <c r="AE32" s="288"/>
      <c r="AF32" s="288"/>
      <c r="AG32" s="288"/>
      <c r="AH32" s="171"/>
      <c r="AI32" s="171"/>
      <c r="AJ32" s="171"/>
      <c r="AK32" s="171"/>
      <c r="AL32" s="288"/>
      <c r="AP32" s="61"/>
      <c r="AQ32" s="30"/>
      <c r="AS32" s="30"/>
    </row>
    <row r="33" spans="1:45" x14ac:dyDescent="0.25">
      <c r="A33" s="1"/>
      <c r="B33" s="99">
        <v>1135</v>
      </c>
      <c r="C33" s="100"/>
      <c r="D33" s="64" t="s">
        <v>22</v>
      </c>
      <c r="E33" s="1"/>
      <c r="F33" s="66">
        <f>F31</f>
        <v>329.94923857868019</v>
      </c>
      <c r="G33" s="67"/>
      <c r="H33" s="66"/>
      <c r="I33" s="67"/>
      <c r="J33" s="66"/>
      <c r="K33" s="68"/>
      <c r="L33" s="275">
        <f>L31</f>
        <v>0.11692307692307691</v>
      </c>
      <c r="M33" s="163"/>
      <c r="N33" s="66">
        <f>N31</f>
        <v>38.578680203045678</v>
      </c>
      <c r="O33" s="163"/>
      <c r="P33" s="66">
        <f>P31</f>
        <v>291.37055837563452</v>
      </c>
      <c r="Q33" s="167"/>
      <c r="R33" s="66">
        <f>R31</f>
        <v>4.3705583756345172</v>
      </c>
      <c r="S33" s="163"/>
      <c r="T33" s="317">
        <f t="shared" si="4"/>
        <v>287</v>
      </c>
      <c r="U33" s="66">
        <v>276.25063749999998</v>
      </c>
      <c r="V33" s="30"/>
      <c r="AB33" s="299" t="s">
        <v>309</v>
      </c>
      <c r="AD33" s="287">
        <v>1135</v>
      </c>
      <c r="AE33" s="288">
        <v>329.95</v>
      </c>
      <c r="AF33" s="288">
        <v>4.9492499999999993</v>
      </c>
      <c r="AG33" s="288">
        <v>276.25063749999998</v>
      </c>
      <c r="AH33" s="171">
        <f t="shared" si="5"/>
        <v>-7.6142131979395344E-4</v>
      </c>
      <c r="AI33" s="171"/>
      <c r="AJ33" s="171">
        <f t="shared" si="6"/>
        <v>10.749362500000018</v>
      </c>
      <c r="AK33" s="171"/>
      <c r="AL33" s="288" t="s">
        <v>544</v>
      </c>
      <c r="AN33" s="7">
        <v>276.25063749999998</v>
      </c>
      <c r="AP33" s="61">
        <f t="shared" si="7"/>
        <v>0</v>
      </c>
      <c r="AQ33" s="30">
        <f t="shared" si="8"/>
        <v>0</v>
      </c>
      <c r="AS33" s="30">
        <f>F33-VLOOKUP(B33,'2017 2ºS - Região S e SE'!$B$6:$F$50,5,FALSE)</f>
        <v>0</v>
      </c>
    </row>
    <row r="34" spans="1:45" x14ac:dyDescent="0.25">
      <c r="A34" s="1"/>
      <c r="B34" s="22">
        <f>IF('Reaj 2016 - Região S e SE '!B35="","",'Reaj 2016 - Região S e SE '!B35)</f>
        <v>2009</v>
      </c>
      <c r="C34" s="9"/>
      <c r="D34" s="64" t="s">
        <v>78</v>
      </c>
      <c r="E34" s="1"/>
      <c r="F34" s="66">
        <f>'Reaj 2016 - Região S e SE '!P35</f>
        <v>312.69035532994923</v>
      </c>
      <c r="G34" s="67"/>
      <c r="H34" s="66">
        <f>'Reaj 2016 - Região S e SE '!R35</f>
        <v>4.690355329949238</v>
      </c>
      <c r="I34" s="67"/>
      <c r="J34" s="66">
        <f>'Reaj 2016 - Região S e SE '!T35</f>
        <v>308</v>
      </c>
      <c r="K34" s="68"/>
      <c r="L34" s="275">
        <f t="shared" si="0"/>
        <v>6.4935064935064915E-2</v>
      </c>
      <c r="M34" s="163"/>
      <c r="N34" s="276">
        <f t="shared" si="1"/>
        <v>20.304568527918775</v>
      </c>
      <c r="O34" s="163"/>
      <c r="P34" s="277">
        <f t="shared" si="2"/>
        <v>292.38578680203045</v>
      </c>
      <c r="Q34" s="167"/>
      <c r="R34" s="277">
        <f t="shared" si="3"/>
        <v>4.3857868020304567</v>
      </c>
      <c r="S34" s="163"/>
      <c r="T34" s="317">
        <f t="shared" si="4"/>
        <v>288</v>
      </c>
      <c r="U34" s="317">
        <v>277.2</v>
      </c>
      <c r="V34" s="30"/>
      <c r="AB34" s="299" t="s">
        <v>310</v>
      </c>
      <c r="AD34" s="287">
        <v>2009</v>
      </c>
      <c r="AE34" s="288">
        <v>312.69</v>
      </c>
      <c r="AF34" s="288">
        <v>4.6900000000000004</v>
      </c>
      <c r="AG34" s="288">
        <v>277.2</v>
      </c>
      <c r="AH34" s="171">
        <f t="shared" si="5"/>
        <v>3.5532994922959915E-4</v>
      </c>
      <c r="AI34" s="171"/>
      <c r="AJ34" s="171">
        <f t="shared" si="6"/>
        <v>10.800000000000011</v>
      </c>
      <c r="AK34" s="171"/>
      <c r="AL34" s="288" t="s">
        <v>545</v>
      </c>
      <c r="AN34" s="7">
        <v>277.2</v>
      </c>
      <c r="AP34" s="61">
        <f t="shared" si="7"/>
        <v>0</v>
      </c>
      <c r="AQ34" s="30">
        <f t="shared" si="8"/>
        <v>0</v>
      </c>
      <c r="AS34" s="30">
        <f>F34-VLOOKUP(B34,'2017 2ºS - Região S e SE'!$B$6:$F$50,5,FALSE)</f>
        <v>0</v>
      </c>
    </row>
    <row r="35" spans="1:45" ht="15.75" hidden="1" customHeight="1" x14ac:dyDescent="0.25">
      <c r="A35" s="1"/>
      <c r="B35" s="22">
        <f>IF('Reaj 2016 - Região S e SE '!B36="","",'Reaj 2016 - Região S e SE '!B36)</f>
        <v>1101</v>
      </c>
      <c r="C35" s="9"/>
      <c r="D35" s="64" t="s">
        <v>104</v>
      </c>
      <c r="E35" s="1"/>
      <c r="F35" s="66">
        <f>'Reaj 2016 - Região S e SE '!P36</f>
        <v>329.94923857868019</v>
      </c>
      <c r="G35" s="67"/>
      <c r="H35" s="66">
        <f>'Reaj 2016 - Região S e SE '!R36</f>
        <v>4.9492385786802027</v>
      </c>
      <c r="I35" s="67"/>
      <c r="J35" s="66">
        <f>'Reaj 2016 - Região S e SE '!T36</f>
        <v>325</v>
      </c>
      <c r="K35" s="68"/>
      <c r="L35" s="275">
        <f t="shared" si="0"/>
        <v>0.96923076923076912</v>
      </c>
      <c r="M35" s="163"/>
      <c r="N35" s="276">
        <f t="shared" si="1"/>
        <v>319.79695431472078</v>
      </c>
      <c r="O35" s="163"/>
      <c r="P35" s="277">
        <f t="shared" si="2"/>
        <v>10.152284263959391</v>
      </c>
      <c r="Q35" s="167"/>
      <c r="R35" s="277">
        <f t="shared" si="3"/>
        <v>0.15228426395939085</v>
      </c>
      <c r="S35" s="163"/>
      <c r="T35" s="317">
        <f t="shared" si="4"/>
        <v>10</v>
      </c>
      <c r="U35" s="317"/>
      <c r="V35" s="30"/>
      <c r="AB35" s="299"/>
      <c r="AD35" s="287">
        <v>0</v>
      </c>
      <c r="AE35" s="288">
        <v>0</v>
      </c>
      <c r="AF35" s="288">
        <v>0</v>
      </c>
      <c r="AG35" s="288">
        <v>0</v>
      </c>
      <c r="AH35" s="171">
        <f t="shared" si="5"/>
        <v>329.94923857868019</v>
      </c>
      <c r="AI35" s="171"/>
      <c r="AJ35" s="171">
        <f t="shared" si="6"/>
        <v>10</v>
      </c>
      <c r="AK35" s="171"/>
      <c r="AL35" s="288" t="s">
        <v>234</v>
      </c>
      <c r="AP35" s="61">
        <f t="shared" si="7"/>
        <v>0</v>
      </c>
      <c r="AQ35" s="30">
        <f t="shared" si="8"/>
        <v>2.4868995751603507E-14</v>
      </c>
      <c r="AS35" s="30">
        <f>F35-VLOOKUP(B35,'2017 2ºS - Região S e SE'!$B$6:$F$50,5,FALSE)</f>
        <v>0</v>
      </c>
    </row>
    <row r="36" spans="1:45" x14ac:dyDescent="0.25">
      <c r="A36" s="1"/>
      <c r="B36" s="22">
        <f>IF('Reaj 2016 - Região S e SE '!B37="","",'Reaj 2016 - Região S e SE '!B37)</f>
        <v>2010</v>
      </c>
      <c r="C36" s="9"/>
      <c r="D36" s="64" t="s">
        <v>79</v>
      </c>
      <c r="E36" s="1"/>
      <c r="F36" s="66">
        <f>'Reaj 2016 - Região S e SE '!P37</f>
        <v>312.69035532994923</v>
      </c>
      <c r="G36" s="67"/>
      <c r="H36" s="66">
        <f>'Reaj 2016 - Região S e SE '!R37</f>
        <v>4.690355329949238</v>
      </c>
      <c r="I36" s="67"/>
      <c r="J36" s="66">
        <f>'Reaj 2016 - Região S e SE '!T37</f>
        <v>308</v>
      </c>
      <c r="K36" s="68"/>
      <c r="L36" s="275">
        <f t="shared" si="0"/>
        <v>6.4935064935064915E-2</v>
      </c>
      <c r="M36" s="163"/>
      <c r="N36" s="276">
        <f t="shared" si="1"/>
        <v>20.304568527918775</v>
      </c>
      <c r="O36" s="163"/>
      <c r="P36" s="277">
        <f t="shared" si="2"/>
        <v>292.38578680203045</v>
      </c>
      <c r="Q36" s="167"/>
      <c r="R36" s="277">
        <f t="shared" si="3"/>
        <v>4.3857868020304567</v>
      </c>
      <c r="S36" s="163"/>
      <c r="T36" s="317">
        <f t="shared" si="4"/>
        <v>288</v>
      </c>
      <c r="U36" s="317">
        <v>277.2</v>
      </c>
      <c r="V36" s="30"/>
      <c r="AB36" s="299" t="s">
        <v>311</v>
      </c>
      <c r="AD36" s="287">
        <v>2010</v>
      </c>
      <c r="AE36" s="288">
        <v>312.69</v>
      </c>
      <c r="AF36" s="288">
        <v>4.6900000000000004</v>
      </c>
      <c r="AG36" s="288">
        <v>277.2</v>
      </c>
      <c r="AH36" s="171">
        <f t="shared" si="5"/>
        <v>3.5532994922959915E-4</v>
      </c>
      <c r="AI36" s="171"/>
      <c r="AJ36" s="171">
        <f t="shared" si="6"/>
        <v>10.800000000000011</v>
      </c>
      <c r="AK36" s="171"/>
      <c r="AL36" s="288" t="s">
        <v>546</v>
      </c>
      <c r="AN36" s="7">
        <v>277.2</v>
      </c>
      <c r="AP36" s="61">
        <f t="shared" si="7"/>
        <v>0</v>
      </c>
      <c r="AQ36" s="30">
        <f t="shared" si="8"/>
        <v>0</v>
      </c>
      <c r="AS36" s="30">
        <f>F36-VLOOKUP(B36,'2017 2ºS - Região S e SE'!$B$6:$F$50,5,FALSE)</f>
        <v>0</v>
      </c>
    </row>
    <row r="37" spans="1:45" ht="15.75" hidden="1" customHeight="1" x14ac:dyDescent="0.25">
      <c r="A37" s="1"/>
      <c r="B37" s="22">
        <f>IF('Reaj 2016 - Região S e SE '!B38="","",'Reaj 2016 - Região S e SE '!B38)</f>
        <v>1106</v>
      </c>
      <c r="C37" s="9"/>
      <c r="D37" s="64" t="s">
        <v>24</v>
      </c>
      <c r="E37" s="1"/>
      <c r="F37" s="66">
        <f>'Reaj 2016 - Região S e SE '!P38</f>
        <v>316.75126903553297</v>
      </c>
      <c r="G37" s="67"/>
      <c r="H37" s="66">
        <f>'Reaj 2016 - Região S e SE '!R38</f>
        <v>4.7512690355329941</v>
      </c>
      <c r="I37" s="67"/>
      <c r="J37" s="66">
        <f>'Reaj 2016 - Região S e SE '!T38</f>
        <v>312</v>
      </c>
      <c r="K37" s="68"/>
      <c r="L37" s="275">
        <f t="shared" si="0"/>
        <v>0.96794871794871784</v>
      </c>
      <c r="M37" s="163"/>
      <c r="N37" s="276">
        <f t="shared" si="1"/>
        <v>306.59898477157356</v>
      </c>
      <c r="O37" s="163"/>
      <c r="P37" s="277">
        <f t="shared" si="2"/>
        <v>10.152284263959391</v>
      </c>
      <c r="Q37" s="167"/>
      <c r="R37" s="277">
        <f t="shared" si="3"/>
        <v>0.15228426395939085</v>
      </c>
      <c r="S37" s="163"/>
      <c r="T37" s="317">
        <f t="shared" si="4"/>
        <v>10</v>
      </c>
      <c r="U37" s="317"/>
      <c r="V37" s="30"/>
      <c r="AB37" s="299"/>
      <c r="AD37" s="287">
        <v>0</v>
      </c>
      <c r="AE37" s="288">
        <v>0</v>
      </c>
      <c r="AF37" s="288">
        <v>0</v>
      </c>
      <c r="AG37" s="288">
        <v>0</v>
      </c>
      <c r="AH37" s="171">
        <f t="shared" si="5"/>
        <v>316.75126903553297</v>
      </c>
      <c r="AI37" s="171"/>
      <c r="AJ37" s="171">
        <f t="shared" si="6"/>
        <v>10</v>
      </c>
      <c r="AK37" s="171"/>
      <c r="AL37" s="288" t="s">
        <v>234</v>
      </c>
      <c r="AP37" s="61">
        <f t="shared" si="7"/>
        <v>0</v>
      </c>
      <c r="AQ37" s="30">
        <f t="shared" si="8"/>
        <v>2.4868995751603507E-14</v>
      </c>
      <c r="AS37" s="30">
        <f>F37-VLOOKUP(B37,'2017 2ºS - Região S e SE'!$B$6:$F$50,5,FALSE)</f>
        <v>0</v>
      </c>
    </row>
    <row r="38" spans="1:45" x14ac:dyDescent="0.25">
      <c r="A38" s="1"/>
      <c r="B38" s="99">
        <v>1137</v>
      </c>
      <c r="C38" s="100"/>
      <c r="D38" s="64" t="s">
        <v>288</v>
      </c>
      <c r="E38" s="1"/>
      <c r="F38" s="66">
        <f>F37</f>
        <v>316.75126903553297</v>
      </c>
      <c r="G38" s="67"/>
      <c r="H38" s="66"/>
      <c r="I38" s="67"/>
      <c r="J38" s="66"/>
      <c r="K38" s="68"/>
      <c r="L38" s="275">
        <f t="shared" ref="L38" si="17">IF(T38="","",N38/F38)</f>
        <v>0.11538461538461539</v>
      </c>
      <c r="M38" s="163"/>
      <c r="N38" s="276">
        <f t="shared" ref="N38" si="18">IF(T38="","",F38-P38)</f>
        <v>36.548223350253807</v>
      </c>
      <c r="O38" s="163"/>
      <c r="P38" s="277">
        <f t="shared" ref="P38" si="19">IF(T38="","",T38/98.5%)</f>
        <v>280.20304568527916</v>
      </c>
      <c r="Q38" s="167"/>
      <c r="R38" s="277">
        <f t="shared" ref="R38" si="20">IF(T38="","",P38*1.5%)</f>
        <v>4.2030456852791875</v>
      </c>
      <c r="S38" s="163"/>
      <c r="T38" s="317">
        <f t="shared" si="4"/>
        <v>276</v>
      </c>
      <c r="U38" s="66">
        <v>265.2</v>
      </c>
      <c r="V38" s="30"/>
      <c r="AD38" s="287">
        <v>1137</v>
      </c>
      <c r="AE38" s="288">
        <v>316.75</v>
      </c>
      <c r="AF38" s="288">
        <v>4.75</v>
      </c>
      <c r="AG38" s="288">
        <v>265.2</v>
      </c>
      <c r="AH38" s="171">
        <f t="shared" si="5"/>
        <v>1.2690355329709746E-3</v>
      </c>
      <c r="AI38" s="171"/>
      <c r="AJ38" s="171">
        <f t="shared" si="6"/>
        <v>10.800000000000011</v>
      </c>
      <c r="AK38" s="171"/>
      <c r="AL38" s="288" t="s">
        <v>547</v>
      </c>
      <c r="AN38" s="7">
        <v>265.2</v>
      </c>
      <c r="AP38" s="61">
        <f t="shared" si="7"/>
        <v>0</v>
      </c>
      <c r="AQ38" s="30">
        <f t="shared" si="8"/>
        <v>0</v>
      </c>
      <c r="AS38" s="30">
        <f>F38-VLOOKUP(B38,'2017 2ºS - Região S e SE'!$B$6:$F$50,5,FALSE)</f>
        <v>0</v>
      </c>
    </row>
    <row r="39" spans="1:45" ht="15.75" hidden="1" customHeight="1" x14ac:dyDescent="0.25">
      <c r="A39" s="1"/>
      <c r="B39" s="22">
        <f>IF('Reaj 2016 - Região S e SE '!B39="","",'Reaj 2016 - Região S e SE '!B39)</f>
        <v>1131</v>
      </c>
      <c r="C39" s="9"/>
      <c r="D39" s="64" t="s">
        <v>25</v>
      </c>
      <c r="E39" s="1"/>
      <c r="F39" s="66">
        <f>'Reaj 2016 - Região S e SE '!P39</f>
        <v>316.75126903553297</v>
      </c>
      <c r="G39" s="67"/>
      <c r="H39" s="66">
        <f>'Reaj 2016 - Região S e SE '!R39</f>
        <v>4.7512690355329941</v>
      </c>
      <c r="I39" s="67"/>
      <c r="J39" s="66">
        <f>'Reaj 2016 - Região S e SE '!T39</f>
        <v>312</v>
      </c>
      <c r="K39" s="68"/>
      <c r="L39" s="275">
        <f t="shared" si="0"/>
        <v>0.96794871794871784</v>
      </c>
      <c r="M39" s="163"/>
      <c r="N39" s="276">
        <f t="shared" si="1"/>
        <v>306.59898477157356</v>
      </c>
      <c r="O39" s="163"/>
      <c r="P39" s="277">
        <f t="shared" si="2"/>
        <v>10.152284263959391</v>
      </c>
      <c r="Q39" s="167"/>
      <c r="R39" s="277">
        <f t="shared" si="3"/>
        <v>0.15228426395939085</v>
      </c>
      <c r="S39" s="163"/>
      <c r="T39" s="317">
        <f t="shared" si="4"/>
        <v>10</v>
      </c>
      <c r="U39" s="317"/>
      <c r="V39" s="30"/>
      <c r="AB39" s="299"/>
      <c r="AD39" s="287">
        <v>0</v>
      </c>
      <c r="AE39" s="288">
        <v>0</v>
      </c>
      <c r="AF39" s="288">
        <v>0</v>
      </c>
      <c r="AG39" s="288">
        <v>0</v>
      </c>
      <c r="AH39" s="171">
        <f t="shared" si="5"/>
        <v>316.75126903553297</v>
      </c>
      <c r="AI39" s="171"/>
      <c r="AJ39" s="171">
        <f t="shared" si="6"/>
        <v>10</v>
      </c>
      <c r="AK39" s="171"/>
      <c r="AL39" s="288" t="s">
        <v>234</v>
      </c>
      <c r="AP39" s="61">
        <f t="shared" si="7"/>
        <v>0</v>
      </c>
      <c r="AQ39" s="30">
        <f t="shared" si="8"/>
        <v>2.4868995751603507E-14</v>
      </c>
      <c r="AS39" s="30">
        <f>F39-VLOOKUP(B39,'2017 2ºS - Região S e SE'!$B$6:$F$50,5,FALSE)</f>
        <v>0</v>
      </c>
    </row>
    <row r="40" spans="1:45" x14ac:dyDescent="0.25">
      <c r="A40" s="1"/>
      <c r="B40" s="22">
        <v>1104</v>
      </c>
      <c r="C40" s="9"/>
      <c r="D40" s="64" t="s">
        <v>95</v>
      </c>
      <c r="E40" s="1"/>
      <c r="F40" s="66">
        <f>'Reaj 2016 - Região S e SE '!P40</f>
        <v>285.2791878172589</v>
      </c>
      <c r="G40" s="67"/>
      <c r="H40" s="66">
        <f>'Reaj 2016 - Região S e SE '!R41</f>
        <v>4.690355329949238</v>
      </c>
      <c r="I40" s="67"/>
      <c r="J40" s="66">
        <f>'Reaj 2016 - Região S e SE '!T41</f>
        <v>308</v>
      </c>
      <c r="K40" s="68"/>
      <c r="L40" s="275">
        <f t="shared" si="0"/>
        <v>0.1138790035587189</v>
      </c>
      <c r="M40" s="163"/>
      <c r="N40" s="276">
        <f t="shared" si="1"/>
        <v>32.487309644670063</v>
      </c>
      <c r="O40" s="163"/>
      <c r="P40" s="277">
        <f t="shared" si="2"/>
        <v>252.79187817258884</v>
      </c>
      <c r="Q40" s="167"/>
      <c r="R40" s="277">
        <f t="shared" si="3"/>
        <v>3.7918781725888326</v>
      </c>
      <c r="S40" s="163"/>
      <c r="T40" s="317">
        <f t="shared" si="4"/>
        <v>249</v>
      </c>
      <c r="U40" s="317">
        <v>238.85</v>
      </c>
      <c r="V40" s="30"/>
      <c r="AD40" s="287">
        <v>1104</v>
      </c>
      <c r="AE40" s="288">
        <v>285.27999999999997</v>
      </c>
      <c r="AF40" s="288">
        <v>4.28</v>
      </c>
      <c r="AG40" s="288">
        <v>238.85</v>
      </c>
      <c r="AH40" s="171">
        <f t="shared" si="5"/>
        <v>-8.1218274107186517E-4</v>
      </c>
      <c r="AI40" s="171"/>
      <c r="AJ40" s="171">
        <f t="shared" si="6"/>
        <v>10.150000000000006</v>
      </c>
      <c r="AK40" s="171"/>
      <c r="AL40" s="288" t="s">
        <v>548</v>
      </c>
      <c r="AN40" s="7">
        <v>238.85</v>
      </c>
      <c r="AP40" s="61">
        <f t="shared" si="7"/>
        <v>0</v>
      </c>
      <c r="AQ40" s="30">
        <f t="shared" si="8"/>
        <v>0</v>
      </c>
      <c r="AS40" s="30">
        <f>F40-VLOOKUP(B40,'2017 2ºS - Região S e SE'!$B$6:$F$50,5,FALSE)</f>
        <v>0</v>
      </c>
    </row>
    <row r="41" spans="1:45" ht="15.75" hidden="1" customHeight="1" x14ac:dyDescent="0.25">
      <c r="A41" s="1"/>
      <c r="B41" s="22">
        <f>IF('Reaj 2016 - Região S e SE '!B42="","",'Reaj 2016 - Região S e SE '!B42)</f>
        <v>1111</v>
      </c>
      <c r="C41" s="9"/>
      <c r="D41" s="64" t="s">
        <v>40</v>
      </c>
      <c r="E41" s="1"/>
      <c r="F41" s="66">
        <f>'Reaj 2016 - Região S e SE '!P42</f>
        <v>329.94923857868019</v>
      </c>
      <c r="G41" s="67"/>
      <c r="H41" s="66">
        <f>'Reaj 2016 - Região S e SE '!R42</f>
        <v>4.9492385786802027</v>
      </c>
      <c r="I41" s="67"/>
      <c r="J41" s="66">
        <f>'Reaj 2016 - Região S e SE '!T42</f>
        <v>325</v>
      </c>
      <c r="K41" s="68"/>
      <c r="L41" s="275">
        <f t="shared" si="0"/>
        <v>0.96923076923076912</v>
      </c>
      <c r="M41" s="163"/>
      <c r="N41" s="276">
        <f t="shared" si="1"/>
        <v>319.79695431472078</v>
      </c>
      <c r="O41" s="163"/>
      <c r="P41" s="277">
        <f t="shared" si="2"/>
        <v>10.152284263959391</v>
      </c>
      <c r="Q41" s="167"/>
      <c r="R41" s="277">
        <f t="shared" si="3"/>
        <v>0.15228426395939085</v>
      </c>
      <c r="S41" s="163"/>
      <c r="T41" s="317">
        <f t="shared" si="4"/>
        <v>10</v>
      </c>
      <c r="U41" s="317"/>
      <c r="V41" s="30"/>
      <c r="AB41" s="250"/>
      <c r="AD41" s="287">
        <v>0</v>
      </c>
      <c r="AE41" s="288">
        <v>0</v>
      </c>
      <c r="AF41" s="288">
        <v>0</v>
      </c>
      <c r="AG41" s="288">
        <v>0</v>
      </c>
      <c r="AH41" s="171">
        <f t="shared" si="5"/>
        <v>329.94923857868019</v>
      </c>
      <c r="AI41" s="171"/>
      <c r="AJ41" s="171">
        <f t="shared" si="6"/>
        <v>10</v>
      </c>
      <c r="AK41" s="171"/>
      <c r="AL41" s="288" t="s">
        <v>234</v>
      </c>
      <c r="AP41" s="61">
        <f t="shared" si="7"/>
        <v>0</v>
      </c>
      <c r="AQ41" s="30">
        <f t="shared" si="8"/>
        <v>2.4868995751603507E-14</v>
      </c>
      <c r="AS41" s="30">
        <f>F41-VLOOKUP(B41,'2017 2ºS - Região S e SE'!$B$6:$F$50,5,FALSE)</f>
        <v>0</v>
      </c>
    </row>
    <row r="42" spans="1:45" x14ac:dyDescent="0.25">
      <c r="A42" s="1"/>
      <c r="B42" s="22">
        <f>IF('Reaj 2016 - Região S e SE '!B43="","",'Reaj 2016 - Região S e SE '!B43)</f>
        <v>2006</v>
      </c>
      <c r="C42" s="9"/>
      <c r="D42" s="64" t="s">
        <v>80</v>
      </c>
      <c r="E42" s="1"/>
      <c r="F42" s="66">
        <f>'Reaj 2016 - Região S e SE '!P43</f>
        <v>312.69035532994923</v>
      </c>
      <c r="G42" s="67"/>
      <c r="H42" s="66">
        <f>'Reaj 2016 - Região S e SE '!R43</f>
        <v>4.690355329949238</v>
      </c>
      <c r="I42" s="67"/>
      <c r="J42" s="66">
        <f>'Reaj 2016 - Região S e SE '!T43</f>
        <v>308</v>
      </c>
      <c r="K42" s="68"/>
      <c r="L42" s="275">
        <f t="shared" si="0"/>
        <v>6.4935064935064915E-2</v>
      </c>
      <c r="M42" s="163"/>
      <c r="N42" s="276">
        <f t="shared" si="1"/>
        <v>20.304568527918775</v>
      </c>
      <c r="O42" s="163"/>
      <c r="P42" s="277">
        <f t="shared" si="2"/>
        <v>292.38578680203045</v>
      </c>
      <c r="Q42" s="167"/>
      <c r="R42" s="277">
        <f t="shared" si="3"/>
        <v>4.3857868020304567</v>
      </c>
      <c r="S42" s="163"/>
      <c r="T42" s="317">
        <f t="shared" si="4"/>
        <v>288</v>
      </c>
      <c r="U42" s="317">
        <v>277.2</v>
      </c>
      <c r="V42" s="30"/>
      <c r="AD42" s="287">
        <v>2006</v>
      </c>
      <c r="AE42" s="288">
        <v>312.69</v>
      </c>
      <c r="AF42" s="288">
        <v>4.6900000000000004</v>
      </c>
      <c r="AG42" s="288">
        <v>277.2</v>
      </c>
      <c r="AH42" s="171">
        <f t="shared" si="5"/>
        <v>3.5532994922959915E-4</v>
      </c>
      <c r="AI42" s="171"/>
      <c r="AJ42" s="171">
        <f t="shared" si="6"/>
        <v>10.800000000000011</v>
      </c>
      <c r="AK42" s="171"/>
      <c r="AL42" s="288" t="s">
        <v>549</v>
      </c>
      <c r="AN42" s="7">
        <v>277.2</v>
      </c>
      <c r="AP42" s="61">
        <f t="shared" si="7"/>
        <v>0</v>
      </c>
      <c r="AQ42" s="30">
        <f t="shared" si="8"/>
        <v>0</v>
      </c>
      <c r="AS42" s="30">
        <f>F42-VLOOKUP(B42,'2017 2ºS - Região S e SE'!$B$6:$F$50,5,FALSE)</f>
        <v>0</v>
      </c>
    </row>
    <row r="43" spans="1:45" x14ac:dyDescent="0.25">
      <c r="A43" s="1"/>
      <c r="B43" s="22">
        <f>IF('Reaj 2016 - Região S e SE '!B44="","",'Reaj 2016 - Região S e SE '!B44)</f>
        <v>1102</v>
      </c>
      <c r="C43" s="9"/>
      <c r="D43" s="64" t="s">
        <v>26</v>
      </c>
      <c r="E43" s="1"/>
      <c r="F43" s="66">
        <f>'Reaj 2016 - Região S e SE '!P44</f>
        <v>329.94923857868019</v>
      </c>
      <c r="G43" s="67"/>
      <c r="H43" s="66">
        <f>'Reaj 2016 - Região S e SE '!R44</f>
        <v>4.9492385786802027</v>
      </c>
      <c r="I43" s="67"/>
      <c r="J43" s="66">
        <f>'Reaj 2016 - Região S e SE '!T44</f>
        <v>325</v>
      </c>
      <c r="K43" s="68"/>
      <c r="L43" s="275">
        <f t="shared" si="0"/>
        <v>0.11692307692307691</v>
      </c>
      <c r="M43" s="163"/>
      <c r="N43" s="276">
        <f t="shared" si="1"/>
        <v>38.578680203045678</v>
      </c>
      <c r="O43" s="163"/>
      <c r="P43" s="277">
        <f t="shared" si="2"/>
        <v>291.37055837563452</v>
      </c>
      <c r="Q43" s="167"/>
      <c r="R43" s="277">
        <f t="shared" si="3"/>
        <v>4.3705583756345172</v>
      </c>
      <c r="S43" s="163"/>
      <c r="T43" s="317">
        <f t="shared" si="4"/>
        <v>287</v>
      </c>
      <c r="U43" s="317">
        <v>276.25015000000002</v>
      </c>
      <c r="V43" s="30"/>
      <c r="AD43" s="287">
        <v>1102</v>
      </c>
      <c r="AE43" s="288">
        <v>329.95</v>
      </c>
      <c r="AF43" s="288">
        <v>4.95</v>
      </c>
      <c r="AG43" s="288">
        <v>276.25015000000002</v>
      </c>
      <c r="AH43" s="171">
        <f t="shared" si="5"/>
        <v>-7.6142131979395344E-4</v>
      </c>
      <c r="AI43" s="171"/>
      <c r="AJ43" s="171">
        <f t="shared" si="6"/>
        <v>10.749849999999981</v>
      </c>
      <c r="AK43" s="171"/>
      <c r="AL43" s="288" t="s">
        <v>550</v>
      </c>
      <c r="AN43" s="7">
        <v>276.25015000000002</v>
      </c>
      <c r="AP43" s="61">
        <f t="shared" si="7"/>
        <v>0</v>
      </c>
      <c r="AQ43" s="30">
        <f t="shared" si="8"/>
        <v>0</v>
      </c>
      <c r="AS43" s="30">
        <f>F43-VLOOKUP(B43,'2017 2ºS - Região S e SE'!$B$6:$F$50,5,FALSE)</f>
        <v>0</v>
      </c>
    </row>
    <row r="44" spans="1:45" x14ac:dyDescent="0.25">
      <c r="A44" s="1"/>
      <c r="B44" s="22">
        <f>IF('Reaj 2016 - Região S e SE '!B45="","",'Reaj 2016 - Região S e SE '!B45)</f>
        <v>2005</v>
      </c>
      <c r="C44" s="9"/>
      <c r="D44" s="64" t="s">
        <v>81</v>
      </c>
      <c r="E44" s="1"/>
      <c r="F44" s="66">
        <f>'Reaj 2016 - Região S e SE '!P45</f>
        <v>312.69035532994923</v>
      </c>
      <c r="G44" s="67"/>
      <c r="H44" s="66">
        <f>'Reaj 2016 - Região S e SE '!R45</f>
        <v>4.690355329949238</v>
      </c>
      <c r="I44" s="67"/>
      <c r="J44" s="66">
        <f>'Reaj 2016 - Região S e SE '!T45</f>
        <v>308</v>
      </c>
      <c r="K44" s="68"/>
      <c r="L44" s="275">
        <f t="shared" si="0"/>
        <v>6.4935064935064915E-2</v>
      </c>
      <c r="M44" s="163"/>
      <c r="N44" s="276">
        <f t="shared" si="1"/>
        <v>20.304568527918775</v>
      </c>
      <c r="O44" s="163"/>
      <c r="P44" s="277">
        <f t="shared" si="2"/>
        <v>292.38578680203045</v>
      </c>
      <c r="Q44" s="167"/>
      <c r="R44" s="277">
        <f t="shared" si="3"/>
        <v>4.3857868020304567</v>
      </c>
      <c r="S44" s="163"/>
      <c r="T44" s="317">
        <f t="shared" si="4"/>
        <v>288</v>
      </c>
      <c r="U44" s="317">
        <v>277.2</v>
      </c>
      <c r="V44" s="30"/>
      <c r="AD44" s="287">
        <v>2005</v>
      </c>
      <c r="AE44" s="288">
        <v>312.69</v>
      </c>
      <c r="AF44" s="288">
        <v>4.6900000000000004</v>
      </c>
      <c r="AG44" s="288">
        <v>277.2</v>
      </c>
      <c r="AH44" s="171">
        <f t="shared" si="5"/>
        <v>3.5532994922959915E-4</v>
      </c>
      <c r="AI44" s="171"/>
      <c r="AJ44" s="171">
        <f t="shared" si="6"/>
        <v>10.800000000000011</v>
      </c>
      <c r="AK44" s="171"/>
      <c r="AL44" s="288" t="s">
        <v>551</v>
      </c>
      <c r="AN44" s="7">
        <v>277.2</v>
      </c>
      <c r="AP44" s="61">
        <f t="shared" si="7"/>
        <v>0</v>
      </c>
      <c r="AQ44" s="30">
        <f t="shared" si="8"/>
        <v>0</v>
      </c>
      <c r="AS44" s="30">
        <f>F44-VLOOKUP(B44,'2017 2ºS - Região S e SE'!$B$6:$F$50,5,FALSE)</f>
        <v>0</v>
      </c>
    </row>
    <row r="45" spans="1:45" ht="26.25" hidden="1" customHeight="1" x14ac:dyDescent="0.25">
      <c r="A45" s="1"/>
      <c r="B45" s="22">
        <f>IF('Reaj 2016 - Região S e SE '!B46="","",'Reaj 2016 - Região S e SE '!B46)</f>
        <v>1108</v>
      </c>
      <c r="C45" s="9"/>
      <c r="D45" s="64" t="s">
        <v>112</v>
      </c>
      <c r="E45" s="1"/>
      <c r="F45" s="66">
        <f>'Reaj 2016 - Região S e SE '!P46</f>
        <v>316.75126903553297</v>
      </c>
      <c r="G45" s="67"/>
      <c r="H45" s="66">
        <f>'Reaj 2016 - Região S e SE '!R46</f>
        <v>4.7512690355329941</v>
      </c>
      <c r="I45" s="67"/>
      <c r="J45" s="66">
        <f>'Reaj 2016 - Região S e SE '!T46</f>
        <v>312</v>
      </c>
      <c r="K45" s="68"/>
      <c r="L45" s="275">
        <f t="shared" si="0"/>
        <v>0.96794871794871784</v>
      </c>
      <c r="M45" s="163"/>
      <c r="N45" s="276">
        <f t="shared" si="1"/>
        <v>306.59898477157356</v>
      </c>
      <c r="O45" s="163"/>
      <c r="P45" s="277">
        <f t="shared" si="2"/>
        <v>10.152284263959391</v>
      </c>
      <c r="Q45" s="167"/>
      <c r="R45" s="277">
        <f t="shared" si="3"/>
        <v>0.15228426395939085</v>
      </c>
      <c r="S45" s="163"/>
      <c r="T45" s="317">
        <f t="shared" si="4"/>
        <v>10</v>
      </c>
      <c r="U45" s="317"/>
      <c r="V45" s="30"/>
      <c r="AD45" s="287">
        <v>0</v>
      </c>
      <c r="AE45" s="288">
        <v>0</v>
      </c>
      <c r="AF45" s="288">
        <v>0</v>
      </c>
      <c r="AG45" s="288">
        <v>0</v>
      </c>
      <c r="AH45" s="171">
        <f t="shared" si="5"/>
        <v>316.75126903553297</v>
      </c>
      <c r="AI45" s="171"/>
      <c r="AJ45" s="171">
        <f t="shared" si="6"/>
        <v>10</v>
      </c>
      <c r="AK45" s="171"/>
      <c r="AL45" s="288" t="s">
        <v>234</v>
      </c>
      <c r="AP45" s="61">
        <f t="shared" si="7"/>
        <v>0</v>
      </c>
      <c r="AQ45" s="30">
        <f t="shared" si="8"/>
        <v>2.4868995751603507E-14</v>
      </c>
      <c r="AS45" s="30">
        <f>F45-VLOOKUP(B45,'2017 2ºS - Região S e SE'!$B$6:$F$50,5,FALSE)</f>
        <v>0</v>
      </c>
    </row>
    <row r="46" spans="1:45" ht="26.25" x14ac:dyDescent="0.25">
      <c r="A46" s="1"/>
      <c r="B46" s="22">
        <v>1138</v>
      </c>
      <c r="C46" s="9"/>
      <c r="D46" s="64" t="s">
        <v>391</v>
      </c>
      <c r="E46" s="1"/>
      <c r="F46" s="66">
        <f>F45</f>
        <v>316.75126903553297</v>
      </c>
      <c r="G46" s="67"/>
      <c r="H46" s="66"/>
      <c r="I46" s="67"/>
      <c r="J46" s="66"/>
      <c r="K46" s="68"/>
      <c r="L46" s="275">
        <f t="shared" ref="L46" si="21">IF(T46="","",N46/F46)</f>
        <v>0.11538461538461539</v>
      </c>
      <c r="M46" s="163"/>
      <c r="N46" s="276">
        <f t="shared" ref="N46" si="22">IF(T46="","",F46-P46)</f>
        <v>36.548223350253807</v>
      </c>
      <c r="O46" s="163"/>
      <c r="P46" s="277">
        <f t="shared" ref="P46" si="23">IF(T46="","",T46/98.5%)</f>
        <v>280.20304568527916</v>
      </c>
      <c r="Q46" s="167"/>
      <c r="R46" s="277">
        <f t="shared" ref="R46" si="24">IF(T46="","",P46*1.5%)</f>
        <v>4.2030456852791875</v>
      </c>
      <c r="S46" s="163"/>
      <c r="T46" s="317">
        <f t="shared" si="4"/>
        <v>276</v>
      </c>
      <c r="U46" s="66">
        <v>265.19954999999999</v>
      </c>
      <c r="V46" s="30"/>
      <c r="AD46" s="287">
        <v>1138</v>
      </c>
      <c r="AE46" s="288">
        <v>316.75</v>
      </c>
      <c r="AF46" s="288">
        <v>4.75</v>
      </c>
      <c r="AG46" s="288">
        <v>265.19954999999999</v>
      </c>
      <c r="AH46" s="171">
        <f t="shared" si="5"/>
        <v>1.2690355329709746E-3</v>
      </c>
      <c r="AI46" s="171"/>
      <c r="AJ46" s="171">
        <f t="shared" si="6"/>
        <v>10.800450000000012</v>
      </c>
      <c r="AK46" s="171"/>
      <c r="AL46" s="288" t="s">
        <v>552</v>
      </c>
      <c r="AN46" s="7">
        <v>265.19954999999999</v>
      </c>
      <c r="AP46" s="61">
        <f t="shared" si="7"/>
        <v>0</v>
      </c>
      <c r="AQ46" s="30">
        <f t="shared" si="8"/>
        <v>0</v>
      </c>
      <c r="AS46" s="30">
        <f>F46-VLOOKUP(B46,'2017 2ºS - Região S e SE'!$B$6:$F$50,5,FALSE)</f>
        <v>0</v>
      </c>
    </row>
    <row r="47" spans="1:45" x14ac:dyDescent="0.25">
      <c r="A47" s="1"/>
      <c r="B47" s="22">
        <f>IF('Reaj 2016 - Região S e SE '!B48="","",'Reaj 2016 - Região S e SE '!B48)</f>
        <v>1127</v>
      </c>
      <c r="C47" s="9"/>
      <c r="D47" s="64" t="s">
        <v>103</v>
      </c>
      <c r="E47" s="1"/>
      <c r="F47" s="66">
        <f>'Reaj 2016 - Região S e SE '!P48</f>
        <v>312.69035532994923</v>
      </c>
      <c r="G47" s="67"/>
      <c r="H47" s="66">
        <f>'Reaj 2016 - Região S e SE '!R48</f>
        <v>4.690355329949238</v>
      </c>
      <c r="I47" s="67"/>
      <c r="J47" s="66">
        <f>'Reaj 2016 - Região S e SE '!T48</f>
        <v>308</v>
      </c>
      <c r="K47" s="68"/>
      <c r="L47" s="275">
        <f t="shared" si="0"/>
        <v>0.11688311688311688</v>
      </c>
      <c r="M47" s="163"/>
      <c r="N47" s="276">
        <f t="shared" si="1"/>
        <v>36.548223350253807</v>
      </c>
      <c r="O47" s="163"/>
      <c r="P47" s="277">
        <f t="shared" si="2"/>
        <v>276.14213197969542</v>
      </c>
      <c r="Q47" s="167"/>
      <c r="R47" s="277">
        <f t="shared" si="3"/>
        <v>4.1421319796954315</v>
      </c>
      <c r="S47" s="163"/>
      <c r="T47" s="317">
        <f t="shared" si="4"/>
        <v>272</v>
      </c>
      <c r="U47" s="317">
        <v>261.8</v>
      </c>
      <c r="V47" s="30"/>
      <c r="AD47" s="287">
        <v>1127</v>
      </c>
      <c r="AE47" s="288">
        <v>312.69</v>
      </c>
      <c r="AF47" s="288">
        <v>4.6900000000000004</v>
      </c>
      <c r="AG47" s="288">
        <v>261.8</v>
      </c>
      <c r="AH47" s="171">
        <f t="shared" si="5"/>
        <v>3.5532994922959915E-4</v>
      </c>
      <c r="AI47" s="171"/>
      <c r="AJ47" s="171">
        <f t="shared" si="6"/>
        <v>10.199999999999989</v>
      </c>
      <c r="AK47" s="171"/>
      <c r="AL47" s="288" t="s">
        <v>553</v>
      </c>
      <c r="AN47" s="7">
        <v>261.8</v>
      </c>
      <c r="AP47" s="61">
        <f t="shared" si="7"/>
        <v>0</v>
      </c>
      <c r="AQ47" s="30">
        <f t="shared" si="8"/>
        <v>0</v>
      </c>
      <c r="AS47" s="30">
        <f>F47-VLOOKUP(B47,'2017 2ºS - Região S e SE'!$B$6:$F$50,5,FALSE)</f>
        <v>0</v>
      </c>
    </row>
    <row r="48" spans="1:45" ht="15.75" hidden="1" customHeight="1" x14ac:dyDescent="0.25">
      <c r="A48" s="1"/>
      <c r="B48" s="22">
        <f>IF('Reaj 2016 - Região S e SE '!B49="","",'Reaj 2016 - Região S e SE '!B49)</f>
        <v>1123</v>
      </c>
      <c r="C48" s="9"/>
      <c r="D48" s="64" t="s">
        <v>28</v>
      </c>
      <c r="E48" s="1"/>
      <c r="F48" s="66">
        <f>'Reaj 2016 - Região S e SE '!P49</f>
        <v>365.48223350253807</v>
      </c>
      <c r="G48" s="67"/>
      <c r="H48" s="66">
        <f>'Reaj 2016 - Região S e SE '!R49</f>
        <v>5.4822335025380706</v>
      </c>
      <c r="I48" s="67"/>
      <c r="J48" s="66">
        <f>'Reaj 2016 - Região S e SE '!T49</f>
        <v>360</v>
      </c>
      <c r="K48" s="68"/>
      <c r="L48" s="275">
        <f t="shared" si="0"/>
        <v>0.9722222222222221</v>
      </c>
      <c r="M48" s="163"/>
      <c r="N48" s="276">
        <f t="shared" si="1"/>
        <v>355.32994923857865</v>
      </c>
      <c r="O48" s="163"/>
      <c r="P48" s="277">
        <f t="shared" si="2"/>
        <v>10.152284263959391</v>
      </c>
      <c r="Q48" s="167"/>
      <c r="R48" s="277">
        <f t="shared" si="3"/>
        <v>0.15228426395939085</v>
      </c>
      <c r="S48" s="163"/>
      <c r="T48" s="317">
        <f t="shared" si="4"/>
        <v>10</v>
      </c>
      <c r="U48" s="317"/>
      <c r="V48" s="30"/>
      <c r="AD48" s="287">
        <v>0</v>
      </c>
      <c r="AE48" s="288">
        <v>0</v>
      </c>
      <c r="AF48" s="288">
        <v>0</v>
      </c>
      <c r="AG48" s="288">
        <v>0</v>
      </c>
      <c r="AH48" s="171">
        <f t="shared" si="5"/>
        <v>365.48223350253807</v>
      </c>
      <c r="AI48" s="171"/>
      <c r="AJ48" s="171">
        <f t="shared" si="6"/>
        <v>10</v>
      </c>
      <c r="AK48" s="171"/>
      <c r="AL48" s="288" t="s">
        <v>234</v>
      </c>
      <c r="AP48" s="61">
        <f t="shared" si="7"/>
        <v>0</v>
      </c>
      <c r="AQ48" s="30">
        <f t="shared" si="8"/>
        <v>2.4868995751603507E-14</v>
      </c>
      <c r="AS48" s="30">
        <f>F48-VLOOKUP(B48,'2017 2ºS - Região S e SE'!$B$6:$F$50,5,FALSE)</f>
        <v>0</v>
      </c>
    </row>
    <row r="49" spans="1:56" x14ac:dyDescent="0.25">
      <c r="A49" s="1"/>
      <c r="B49" s="22">
        <f>IF('Reaj 2016 - Região S e SE '!B50="","",'Reaj 2016 - Região S e SE '!B50)</f>
        <v>1103</v>
      </c>
      <c r="C49" s="9"/>
      <c r="D49" s="64" t="s">
        <v>29</v>
      </c>
      <c r="E49" s="1"/>
      <c r="F49" s="66">
        <f>'Reaj 2016 - Região S e SE '!P50</f>
        <v>365.48223350253807</v>
      </c>
      <c r="G49" s="67"/>
      <c r="H49" s="66">
        <f>'Reaj 2016 - Região S e SE '!R50</f>
        <v>5.4822335025380706</v>
      </c>
      <c r="I49" s="67"/>
      <c r="J49" s="66">
        <f>'Reaj 2016 - Região S e SE '!T50</f>
        <v>360</v>
      </c>
      <c r="K49" s="68"/>
      <c r="L49" s="275">
        <f t="shared" si="0"/>
        <v>0.12222222222222215</v>
      </c>
      <c r="M49" s="163"/>
      <c r="N49" s="276">
        <f t="shared" si="1"/>
        <v>44.670050761421294</v>
      </c>
      <c r="O49" s="163"/>
      <c r="P49" s="277">
        <f t="shared" si="2"/>
        <v>320.81218274111677</v>
      </c>
      <c r="Q49" s="167"/>
      <c r="R49" s="277">
        <f t="shared" si="3"/>
        <v>4.812182741116751</v>
      </c>
      <c r="S49" s="163"/>
      <c r="T49" s="317">
        <f t="shared" si="4"/>
        <v>316</v>
      </c>
      <c r="U49" s="317">
        <v>306</v>
      </c>
      <c r="V49" s="30"/>
      <c r="AD49" s="287">
        <v>1103</v>
      </c>
      <c r="AE49" s="288">
        <v>365.48</v>
      </c>
      <c r="AF49" s="288">
        <v>5.48</v>
      </c>
      <c r="AG49" s="288">
        <v>306</v>
      </c>
      <c r="AH49" s="171">
        <f t="shared" si="5"/>
        <v>2.2335025380471052E-3</v>
      </c>
      <c r="AI49" s="171"/>
      <c r="AJ49" s="171">
        <f t="shared" si="6"/>
        <v>10</v>
      </c>
      <c r="AK49" s="171"/>
      <c r="AL49" s="288" t="s">
        <v>554</v>
      </c>
      <c r="AN49" s="7">
        <v>306</v>
      </c>
      <c r="AP49" s="61">
        <f t="shared" si="7"/>
        <v>0</v>
      </c>
      <c r="AQ49" s="30">
        <f t="shared" si="8"/>
        <v>0</v>
      </c>
      <c r="AS49" s="30">
        <f>F49-VLOOKUP(B49,'2017 2ºS - Região S e SE'!$B$6:$F$50,5,FALSE)</f>
        <v>0</v>
      </c>
    </row>
    <row r="50" spans="1:56" x14ac:dyDescent="0.25">
      <c r="A50" s="1"/>
      <c r="B50" s="22">
        <f>IF('Reaj 2016 - Região S e SE '!B51="","",'Reaj 2016 - Região S e SE '!B51)</f>
        <v>1163</v>
      </c>
      <c r="C50" s="9"/>
      <c r="D50" s="64" t="s">
        <v>30</v>
      </c>
      <c r="E50" s="1"/>
      <c r="F50" s="66">
        <f>'Reaj 2016 - Região S e SE '!P51</f>
        <v>297.46192893401013</v>
      </c>
      <c r="G50" s="67"/>
      <c r="H50" s="66">
        <f>'Reaj 2016 - Região S e SE '!R51</f>
        <v>4.4619289340101522</v>
      </c>
      <c r="I50" s="67"/>
      <c r="J50" s="66">
        <f>'Reaj 2016 - Região S e SE '!T51</f>
        <v>293</v>
      </c>
      <c r="K50" s="68"/>
      <c r="L50" s="275">
        <f t="shared" si="0"/>
        <v>0.11262798634812271</v>
      </c>
      <c r="M50" s="163"/>
      <c r="N50" s="276">
        <f t="shared" si="1"/>
        <v>33.502538071065942</v>
      </c>
      <c r="O50" s="163"/>
      <c r="P50" s="277">
        <f t="shared" si="2"/>
        <v>263.95939086294419</v>
      </c>
      <c r="Q50" s="167"/>
      <c r="R50" s="277">
        <f t="shared" si="3"/>
        <v>3.9593908629441628</v>
      </c>
      <c r="S50" s="163"/>
      <c r="T50" s="317">
        <f t="shared" si="4"/>
        <v>260</v>
      </c>
      <c r="U50" s="317">
        <v>249.05</v>
      </c>
      <c r="V50" s="30"/>
      <c r="AD50" s="287">
        <v>1163</v>
      </c>
      <c r="AE50" s="288">
        <v>297.45999999999998</v>
      </c>
      <c r="AF50" s="288">
        <v>4.46</v>
      </c>
      <c r="AG50" s="288">
        <v>249.05</v>
      </c>
      <c r="AH50" s="171">
        <f t="shared" si="5"/>
        <v>1.9289340101522612E-3</v>
      </c>
      <c r="AI50" s="171"/>
      <c r="AJ50" s="171">
        <f t="shared" si="6"/>
        <v>10.949999999999989</v>
      </c>
      <c r="AK50" s="171"/>
      <c r="AL50" s="288" t="s">
        <v>555</v>
      </c>
      <c r="AN50" s="7">
        <v>249.05</v>
      </c>
      <c r="AP50" s="61">
        <f t="shared" si="7"/>
        <v>0</v>
      </c>
      <c r="AQ50" s="30">
        <f t="shared" si="8"/>
        <v>0</v>
      </c>
      <c r="AS50" s="30">
        <f>F50-VLOOKUP(B50,'2017 2ºS - Região S e SE'!$B$6:$F$50,5,FALSE)</f>
        <v>0</v>
      </c>
    </row>
    <row r="51" spans="1:56" ht="4.9000000000000004" customHeight="1" x14ac:dyDescent="0.25">
      <c r="A51" s="9"/>
      <c r="B51" s="31"/>
      <c r="C51" s="9"/>
      <c r="D51" s="28"/>
      <c r="E51" s="28"/>
      <c r="F51" s="28"/>
      <c r="G51" s="9"/>
      <c r="H51" s="9"/>
      <c r="I51" s="9"/>
      <c r="J51" s="32"/>
      <c r="K51" s="28"/>
      <c r="M51" s="164"/>
      <c r="O51" s="164"/>
      <c r="Q51" s="164"/>
      <c r="S51" s="164"/>
      <c r="AD51" s="287"/>
      <c r="AE51" s="288"/>
      <c r="AF51" s="288"/>
      <c r="AG51" s="288"/>
      <c r="AH51" s="171"/>
      <c r="AI51" s="171"/>
      <c r="AJ51" s="171"/>
      <c r="AK51" s="171"/>
      <c r="AL51" s="288"/>
      <c r="AP51" s="61"/>
      <c r="AQ51" s="30"/>
      <c r="BC51" s="7" t="str">
        <f t="shared" ref="BC51" si="25">B51&amp;D51&amp;F51&amp;L51&amp;N51&amp;P51&amp;R51&amp;T51</f>
        <v/>
      </c>
      <c r="BD51" s="7" t="s">
        <v>234</v>
      </c>
    </row>
    <row r="52" spans="1:56" ht="15.75" customHeight="1" x14ac:dyDescent="0.25">
      <c r="A52" s="33"/>
      <c r="B52" s="346" t="s">
        <v>31</v>
      </c>
      <c r="C52" s="346"/>
      <c r="D52" s="346"/>
      <c r="E52" s="346"/>
      <c r="F52" s="346"/>
      <c r="G52" s="346"/>
      <c r="H52" s="346"/>
      <c r="I52" s="346"/>
      <c r="J52" s="346"/>
      <c r="K52" s="346"/>
      <c r="L52" s="346"/>
      <c r="M52" s="346"/>
      <c r="N52" s="346"/>
      <c r="O52" s="346"/>
      <c r="P52" s="346"/>
      <c r="Q52" s="346"/>
      <c r="R52" s="346"/>
      <c r="S52" s="346"/>
      <c r="T52" s="346"/>
      <c r="U52" s="313"/>
      <c r="AD52" s="287"/>
      <c r="AE52" s="288"/>
      <c r="AF52" s="288"/>
      <c r="AG52" s="288"/>
      <c r="AH52" s="171"/>
      <c r="AI52" s="171"/>
      <c r="AJ52" s="171"/>
      <c r="AK52" s="171"/>
      <c r="AL52" s="288"/>
      <c r="AP52" s="61"/>
      <c r="AQ52" s="30"/>
    </row>
    <row r="53" spans="1:56" ht="21.75" customHeight="1" x14ac:dyDescent="0.25">
      <c r="A53" s="9"/>
      <c r="B53" s="31"/>
      <c r="C53" s="9"/>
      <c r="D53" s="28"/>
      <c r="E53" s="28"/>
      <c r="F53" s="28"/>
      <c r="G53" s="9"/>
      <c r="H53" s="9"/>
      <c r="I53" s="9"/>
      <c r="J53" s="32"/>
      <c r="K53" s="28"/>
      <c r="M53" s="164"/>
      <c r="O53" s="164"/>
      <c r="Q53" s="164"/>
      <c r="S53" s="164"/>
      <c r="AD53" s="287"/>
      <c r="AE53" s="288"/>
      <c r="AF53" s="288"/>
      <c r="AG53" s="288"/>
      <c r="AH53" s="171"/>
      <c r="AI53" s="171"/>
      <c r="AJ53" s="171"/>
      <c r="AK53" s="171"/>
      <c r="AL53" s="288"/>
      <c r="AP53" s="61"/>
      <c r="AQ53" s="30"/>
    </row>
    <row r="54" spans="1:56" x14ac:dyDescent="0.25">
      <c r="A54" s="35"/>
      <c r="B54" s="347" t="s">
        <v>32</v>
      </c>
      <c r="C54" s="347"/>
      <c r="D54" s="347"/>
      <c r="E54" s="347"/>
      <c r="F54" s="347"/>
      <c r="G54" s="347"/>
      <c r="H54" s="347"/>
      <c r="I54" s="347"/>
      <c r="J54" s="347"/>
      <c r="K54" s="347"/>
      <c r="L54" s="347"/>
      <c r="M54" s="347"/>
      <c r="N54" s="347"/>
      <c r="O54" s="347"/>
      <c r="P54" s="347"/>
      <c r="Q54" s="347"/>
      <c r="R54" s="347"/>
      <c r="S54" s="347"/>
      <c r="AD54" s="287"/>
      <c r="AE54" s="288"/>
      <c r="AF54" s="288"/>
      <c r="AG54" s="288"/>
      <c r="AH54" s="171"/>
      <c r="AI54" s="171"/>
      <c r="AJ54" s="171"/>
      <c r="AK54" s="171"/>
      <c r="AL54" s="288"/>
      <c r="AP54" s="61"/>
      <c r="AQ54" s="30"/>
    </row>
    <row r="55" spans="1:56" ht="15" customHeight="1" x14ac:dyDescent="0.25">
      <c r="A55" s="9"/>
      <c r="B55" s="349" t="s">
        <v>34</v>
      </c>
      <c r="C55" s="349"/>
      <c r="D55" s="349"/>
      <c r="E55" s="349"/>
      <c r="F55" s="349"/>
      <c r="G55" s="349"/>
      <c r="H55" s="349"/>
      <c r="I55" s="349"/>
      <c r="J55" s="349"/>
      <c r="K55" s="9"/>
      <c r="M55" s="77"/>
      <c r="O55" s="77"/>
      <c r="Q55" s="77"/>
      <c r="S55" s="77"/>
    </row>
    <row r="56" spans="1:56" x14ac:dyDescent="0.25">
      <c r="A56" s="35"/>
      <c r="B56" s="348"/>
      <c r="C56" s="348"/>
      <c r="D56" s="348"/>
      <c r="E56" s="348"/>
      <c r="F56" s="348"/>
      <c r="G56" s="348"/>
      <c r="H56" s="348"/>
      <c r="I56" s="348"/>
      <c r="J56" s="348"/>
      <c r="K56" s="274"/>
      <c r="M56" s="165"/>
      <c r="O56" s="165"/>
      <c r="Q56" s="165"/>
      <c r="S56" s="165"/>
    </row>
    <row r="57" spans="1:56" ht="15" customHeight="1" x14ac:dyDescent="0.25">
      <c r="A57" s="35"/>
      <c r="B57" s="348" t="s">
        <v>388</v>
      </c>
      <c r="C57" s="348"/>
      <c r="D57" s="348"/>
      <c r="E57" s="348"/>
      <c r="F57" s="348"/>
      <c r="G57" s="348"/>
      <c r="H57" s="348"/>
      <c r="I57" s="348"/>
      <c r="J57" s="348"/>
      <c r="K57" s="274"/>
      <c r="M57" s="165"/>
      <c r="O57" s="165"/>
      <c r="Q57" s="165"/>
      <c r="S57" s="165"/>
    </row>
    <row r="58" spans="1:56" ht="15" customHeight="1" x14ac:dyDescent="0.25">
      <c r="A58" s="35"/>
      <c r="B58" s="274"/>
      <c r="C58" s="274"/>
      <c r="D58" s="274"/>
      <c r="E58" s="274"/>
      <c r="F58" s="274"/>
      <c r="G58" s="274"/>
      <c r="H58" s="274"/>
      <c r="I58" s="274"/>
      <c r="J58" s="274"/>
      <c r="K58" s="274"/>
      <c r="M58" s="165"/>
      <c r="O58" s="165"/>
      <c r="Q58" s="165"/>
      <c r="S58" s="165"/>
    </row>
    <row r="59" spans="1:56" ht="15" customHeight="1" x14ac:dyDescent="0.25">
      <c r="A59" s="35"/>
      <c r="B59" s="274"/>
      <c r="C59" s="274"/>
      <c r="D59" s="274"/>
      <c r="E59" s="274"/>
      <c r="F59" s="274"/>
      <c r="G59" s="274"/>
      <c r="H59" s="274"/>
      <c r="I59" s="274"/>
      <c r="J59" s="274"/>
      <c r="K59" s="274"/>
      <c r="M59" s="165"/>
      <c r="O59" s="165"/>
      <c r="Q59" s="165"/>
      <c r="S59" s="165"/>
    </row>
    <row r="60" spans="1:56" x14ac:dyDescent="0.25">
      <c r="A60" s="26"/>
      <c r="B60" s="35"/>
      <c r="C60" s="9"/>
      <c r="D60" s="35"/>
      <c r="E60" s="35"/>
      <c r="F60" s="35"/>
      <c r="G60" s="9"/>
      <c r="H60" s="35"/>
      <c r="I60" s="9"/>
      <c r="J60" s="35"/>
      <c r="K60" s="35"/>
      <c r="M60" s="166"/>
      <c r="O60" s="166"/>
      <c r="Q60" s="166"/>
      <c r="S60" s="166"/>
    </row>
    <row r="61" spans="1:56" ht="15.75" customHeight="1" x14ac:dyDescent="0.25">
      <c r="A61" s="26"/>
      <c r="B61" s="344" t="s">
        <v>390</v>
      </c>
      <c r="C61" s="344"/>
      <c r="D61" s="344"/>
      <c r="E61" s="344"/>
      <c r="F61" s="344"/>
      <c r="G61" s="344"/>
      <c r="H61" s="344"/>
      <c r="I61" s="344"/>
      <c r="J61" s="344"/>
      <c r="K61" s="344"/>
      <c r="L61" s="344"/>
      <c r="M61" s="344"/>
      <c r="N61" s="344"/>
      <c r="O61" s="344"/>
      <c r="P61" s="344"/>
      <c r="Q61" s="344"/>
      <c r="R61" s="344"/>
      <c r="S61" s="344"/>
      <c r="T61" s="344"/>
      <c r="U61" s="344"/>
      <c r="V61" s="344"/>
    </row>
    <row r="62" spans="1:56" ht="15.75" customHeight="1" x14ac:dyDescent="0.25">
      <c r="B62" s="344" t="s">
        <v>46</v>
      </c>
      <c r="C62" s="344"/>
      <c r="D62" s="344"/>
      <c r="E62" s="344"/>
      <c r="F62" s="344"/>
      <c r="G62" s="344"/>
      <c r="H62" s="344"/>
      <c r="I62" s="344"/>
      <c r="J62" s="344"/>
      <c r="K62" s="344"/>
      <c r="L62" s="344"/>
      <c r="M62" s="344"/>
      <c r="N62" s="344"/>
      <c r="O62" s="344"/>
      <c r="P62" s="344"/>
      <c r="Q62" s="344"/>
      <c r="R62" s="344"/>
      <c r="S62" s="344"/>
      <c r="T62" s="344"/>
      <c r="U62" s="344"/>
      <c r="V62" s="344"/>
    </row>
  </sheetData>
  <mergeCells count="10">
    <mergeCell ref="B56:J56"/>
    <mergeCell ref="B57:J57"/>
    <mergeCell ref="B61:V61"/>
    <mergeCell ref="B62:V62"/>
    <mergeCell ref="B2:S2"/>
    <mergeCell ref="B3:S3"/>
    <mergeCell ref="B4:T5"/>
    <mergeCell ref="B54:S54"/>
    <mergeCell ref="B55:J55"/>
    <mergeCell ref="B52:T52"/>
  </mergeCells>
  <printOptions horizontalCentered="1"/>
  <pageMargins left="0.36" right="0.38" top="1.3779527559055118" bottom="0.78740157480314965" header="0.31496062992125984" footer="0.31496062992125984"/>
  <pageSetup paperSize="9" scale="58" orientation="portrait" r:id="rId1"/>
  <headerFooter>
    <oddHeader>&amp;R&amp;"Arial,Negrito"&amp;18Anexo 2</oddHeader>
  </headerFooter>
  <ignoredErrors>
    <ignoredError sqref="L33:S3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4">
    <tabColor theme="8" tint="0.39997558519241921"/>
    <pageSetUpPr fitToPage="1"/>
  </sheetPr>
  <dimension ref="A1:BD62"/>
  <sheetViews>
    <sheetView showGridLines="0" topLeftCell="L1" zoomScale="85" zoomScaleNormal="85" workbookViewId="0">
      <pane ySplit="7" topLeftCell="A8" activePane="bottomLeft" state="frozen"/>
      <selection activeCell="BC9" sqref="BC9:BD50"/>
      <selection pane="bottomLeft" activeCell="AD23" sqref="AD23"/>
    </sheetView>
  </sheetViews>
  <sheetFormatPr defaultColWidth="9.140625" defaultRowHeight="15.75" x14ac:dyDescent="0.25"/>
  <cols>
    <col min="1" max="1" width="1.7109375" style="7" customWidth="1"/>
    <col min="2" max="2" width="9.85546875" style="7" customWidth="1"/>
    <col min="3" max="3" width="0.42578125" style="7" customWidth="1"/>
    <col min="4" max="4" width="63.140625" style="7" customWidth="1"/>
    <col min="5" max="5" width="0.5703125" style="7" customWidth="1"/>
    <col min="6" max="6" width="16.85546875" style="7" customWidth="1"/>
    <col min="7" max="7" width="0.42578125" style="7" customWidth="1"/>
    <col min="8" max="8" width="15.85546875" style="7" hidden="1" customWidth="1"/>
    <col min="9" max="9" width="0.42578125" style="7" hidden="1" customWidth="1"/>
    <col min="10" max="10" width="17.5703125" style="7" hidden="1" customWidth="1"/>
    <col min="11" max="11" width="2.28515625" style="7" hidden="1" customWidth="1"/>
    <col min="12" max="12" width="13.85546875" style="7" customWidth="1"/>
    <col min="13" max="13" width="0.42578125" style="53" customWidth="1"/>
    <col min="14" max="14" width="13.85546875" style="7" customWidth="1"/>
    <col min="15" max="15" width="0.42578125" style="53" customWidth="1"/>
    <col min="16" max="16" width="16.28515625" style="7" customWidth="1"/>
    <col min="17" max="17" width="0.42578125" style="53" customWidth="1"/>
    <col min="18" max="18" width="16" style="7" bestFit="1" customWidth="1"/>
    <col min="19" max="19" width="0.42578125" style="53" customWidth="1"/>
    <col min="20" max="20" width="16" style="171" bestFit="1" customWidth="1"/>
    <col min="21" max="21" width="16" style="171" hidden="1" customWidth="1"/>
    <col min="22" max="22" width="0.85546875" style="7" customWidth="1"/>
    <col min="23" max="23" width="2.7109375" style="7" customWidth="1"/>
    <col min="24" max="24" width="23.7109375" style="7" hidden="1" customWidth="1"/>
    <col min="25" max="25" width="1.5703125" style="7" hidden="1" customWidth="1"/>
    <col min="26" max="26" width="24.42578125" style="7" hidden="1" customWidth="1"/>
    <col min="27" max="27" width="0" style="7" hidden="1" customWidth="1"/>
    <col min="28" max="28" width="28.85546875" style="7" customWidth="1"/>
    <col min="29" max="29" width="2.5703125" customWidth="1"/>
    <col min="30" max="30" width="31.85546875" customWidth="1"/>
    <col min="31" max="31" width="9.140625" style="7"/>
    <col min="32" max="47" width="0" style="7" hidden="1" customWidth="1"/>
    <col min="48" max="16384" width="9.140625" style="7"/>
  </cols>
  <sheetData>
    <row r="1" spans="1:47" s="5" customFormat="1" ht="12.75" customHeight="1" x14ac:dyDescent="0.25">
      <c r="A1" s="1"/>
      <c r="B1" s="2"/>
      <c r="C1" s="1"/>
      <c r="D1" s="3"/>
      <c r="E1" s="1"/>
      <c r="F1" s="4"/>
      <c r="G1" s="1"/>
      <c r="H1" s="4"/>
      <c r="I1" s="1"/>
      <c r="J1" s="4"/>
      <c r="K1" s="1"/>
      <c r="M1" s="161"/>
      <c r="O1" s="161"/>
      <c r="Q1" s="161"/>
      <c r="S1" s="161"/>
      <c r="T1" s="170"/>
      <c r="U1" s="170"/>
      <c r="AC1"/>
      <c r="AD1"/>
    </row>
    <row r="2" spans="1:47" ht="23.25" customHeight="1" x14ac:dyDescent="0.25">
      <c r="A2" s="1"/>
      <c r="B2" s="344" t="s">
        <v>0</v>
      </c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4"/>
      <c r="S2" s="344"/>
    </row>
    <row r="3" spans="1:47" s="5" customFormat="1" ht="23.25" customHeight="1" x14ac:dyDescent="0.25">
      <c r="A3" s="1"/>
      <c r="B3" s="344" t="s">
        <v>62</v>
      </c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170"/>
      <c r="U3" s="170"/>
      <c r="AC3"/>
      <c r="AD3"/>
    </row>
    <row r="4" spans="1:47" ht="15.75" customHeight="1" x14ac:dyDescent="0.25">
      <c r="A4" s="1"/>
      <c r="B4" s="350" t="s">
        <v>392</v>
      </c>
      <c r="C4" s="350"/>
      <c r="D4" s="350"/>
      <c r="E4" s="350"/>
      <c r="F4" s="350"/>
      <c r="G4" s="350"/>
      <c r="H4" s="350"/>
      <c r="I4" s="350"/>
      <c r="J4" s="350"/>
      <c r="K4" s="350"/>
      <c r="L4" s="350"/>
      <c r="M4" s="350"/>
      <c r="N4" s="350"/>
      <c r="O4" s="350"/>
      <c r="P4" s="350"/>
      <c r="Q4" s="350"/>
      <c r="R4" s="350"/>
      <c r="S4" s="350"/>
      <c r="T4" s="350"/>
      <c r="U4" s="314"/>
      <c r="X4" s="7" t="s">
        <v>289</v>
      </c>
      <c r="Z4" s="7" t="s">
        <v>289</v>
      </c>
    </row>
    <row r="5" spans="1:47" ht="6.75" customHeight="1" x14ac:dyDescent="0.25">
      <c r="A5" s="1"/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0"/>
      <c r="T5" s="350"/>
      <c r="U5" s="314"/>
    </row>
    <row r="6" spans="1:47" ht="49.5" customHeight="1" x14ac:dyDescent="0.25">
      <c r="A6" s="12"/>
      <c r="B6" s="13" t="s">
        <v>2</v>
      </c>
      <c r="C6" s="14"/>
      <c r="D6" s="15" t="s">
        <v>3</v>
      </c>
      <c r="E6" s="12"/>
      <c r="F6" s="16" t="s">
        <v>4</v>
      </c>
      <c r="G6" s="14"/>
      <c r="H6" s="16" t="s">
        <v>48</v>
      </c>
      <c r="I6" s="14"/>
      <c r="J6" s="16" t="s">
        <v>6</v>
      </c>
      <c r="K6" s="12"/>
      <c r="L6" s="16" t="s">
        <v>67</v>
      </c>
      <c r="M6" s="162"/>
      <c r="N6" s="16" t="s">
        <v>88</v>
      </c>
      <c r="O6" s="162"/>
      <c r="P6" s="16" t="s">
        <v>100</v>
      </c>
      <c r="Q6" s="162"/>
      <c r="R6" s="16" t="s">
        <v>48</v>
      </c>
      <c r="S6" s="75"/>
      <c r="T6" s="16" t="s">
        <v>6</v>
      </c>
      <c r="U6" s="16" t="s">
        <v>6</v>
      </c>
      <c r="X6" s="284" t="s">
        <v>145</v>
      </c>
      <c r="Z6" s="284" t="s">
        <v>145</v>
      </c>
      <c r="AB6" s="174" t="s">
        <v>145</v>
      </c>
      <c r="AD6" s="174" t="s">
        <v>145</v>
      </c>
      <c r="AF6" s="7" t="s">
        <v>2</v>
      </c>
      <c r="AG6" s="7" t="s">
        <v>378</v>
      </c>
      <c r="AH6" s="7" t="s">
        <v>379</v>
      </c>
      <c r="AI6" s="7" t="s">
        <v>379</v>
      </c>
      <c r="AM6" s="289"/>
      <c r="AN6" s="7" t="s">
        <v>382</v>
      </c>
    </row>
    <row r="7" spans="1:47" s="21" customFormat="1" ht="4.9000000000000004" customHeight="1" x14ac:dyDescent="0.25">
      <c r="A7" s="1"/>
      <c r="B7" s="312"/>
      <c r="C7" s="9"/>
      <c r="D7" s="19"/>
      <c r="E7" s="1"/>
      <c r="F7" s="316"/>
      <c r="G7" s="9"/>
      <c r="H7" s="316"/>
      <c r="I7" s="9"/>
      <c r="J7" s="316"/>
      <c r="K7" s="1"/>
      <c r="M7" s="161"/>
      <c r="O7" s="161"/>
      <c r="Q7" s="161"/>
      <c r="S7" s="161"/>
      <c r="T7" s="172"/>
      <c r="U7" s="172"/>
      <c r="X7" s="172"/>
      <c r="AB7" s="172"/>
      <c r="AC7"/>
      <c r="AD7"/>
      <c r="AM7" s="289"/>
      <c r="AN7" s="289"/>
    </row>
    <row r="8" spans="1:47" ht="15.75" hidden="1" customHeight="1" x14ac:dyDescent="0.25">
      <c r="A8" s="1"/>
      <c r="B8" s="22">
        <f>IF('Reaj 2016 - Região S e SE '!B8="","",'Reaj 2016 - Região S e SE '!B8)</f>
        <v>1100</v>
      </c>
      <c r="C8" s="9"/>
      <c r="D8" s="64" t="s">
        <v>9</v>
      </c>
      <c r="E8" s="1"/>
      <c r="F8" s="66">
        <f>'Reaj 2016 - Região S e SE '!P8</f>
        <v>365.48223350253807</v>
      </c>
      <c r="G8" s="67"/>
      <c r="H8" s="66">
        <f>'Reaj 2016 - Região S e SE '!R8</f>
        <v>5.4822335025380706</v>
      </c>
      <c r="I8" s="67"/>
      <c r="J8" s="66">
        <f>'Reaj 2016 - Região S e SE '!T8</f>
        <v>360</v>
      </c>
      <c r="K8" s="68"/>
      <c r="L8" s="275">
        <f>IF(T8="","",N8/F8)</f>
        <v>0.27777777777777768</v>
      </c>
      <c r="M8" s="163"/>
      <c r="N8" s="276">
        <f>IF(T8="","",F8-P8)</f>
        <v>101.52284263959388</v>
      </c>
      <c r="O8" s="163"/>
      <c r="P8" s="277">
        <f>IF(T8="","",T8/98.5%)</f>
        <v>263.95939086294419</v>
      </c>
      <c r="Q8" s="167"/>
      <c r="R8" s="277">
        <f>IF(T8="","",P8*1.5%)</f>
        <v>3.9593908629441628</v>
      </c>
      <c r="S8" s="163"/>
      <c r="T8" s="317">
        <v>260</v>
      </c>
      <c r="U8" s="317">
        <v>260</v>
      </c>
      <c r="V8" s="30"/>
      <c r="X8" s="251" t="s">
        <v>224</v>
      </c>
      <c r="Z8" s="251" t="s">
        <v>217</v>
      </c>
      <c r="AB8" s="172"/>
      <c r="AF8" s="287">
        <v>0</v>
      </c>
      <c r="AG8" s="288">
        <v>0</v>
      </c>
      <c r="AH8" s="288">
        <v>0</v>
      </c>
      <c r="AI8" s="288">
        <v>0</v>
      </c>
      <c r="AJ8" s="171">
        <f>J8-AG8</f>
        <v>360</v>
      </c>
      <c r="AK8" s="171">
        <f>W8-AH8</f>
        <v>0</v>
      </c>
      <c r="AL8" s="171">
        <f>Y8-AI8</f>
        <v>0</v>
      </c>
      <c r="AM8" s="171"/>
      <c r="AN8" s="288" t="s">
        <v>234</v>
      </c>
      <c r="AP8" s="7" t="s">
        <v>234</v>
      </c>
      <c r="AR8" s="61">
        <f>T8-W8-Y8</f>
        <v>260</v>
      </c>
      <c r="AS8" s="30">
        <f>J8-R8-T8</f>
        <v>96.04060913705581</v>
      </c>
    </row>
    <row r="9" spans="1:47" x14ac:dyDescent="0.25">
      <c r="A9" s="1"/>
      <c r="B9" s="99">
        <v>1140</v>
      </c>
      <c r="C9" s="100"/>
      <c r="D9" s="64" t="s">
        <v>285</v>
      </c>
      <c r="E9" s="1"/>
      <c r="F9" s="66">
        <f>F8</f>
        <v>365.48223350253807</v>
      </c>
      <c r="G9" s="67"/>
      <c r="H9" s="66">
        <f>H8</f>
        <v>5.4822335025380706</v>
      </c>
      <c r="I9" s="67"/>
      <c r="J9" s="66">
        <f>J8</f>
        <v>360</v>
      </c>
      <c r="K9" s="68"/>
      <c r="L9" s="275">
        <f t="shared" ref="L9:L50" si="0">IF(T9="","",N9/F9)</f>
        <v>0.27499999999999991</v>
      </c>
      <c r="M9" s="163"/>
      <c r="N9" s="276">
        <f t="shared" ref="N9:N50" si="1">IF(T9="","",F9-P9)</f>
        <v>100.50761421319794</v>
      </c>
      <c r="O9" s="163"/>
      <c r="P9" s="277">
        <f t="shared" ref="P9:P50" si="2">IF(T9="","",T9/98.5%)</f>
        <v>264.97461928934013</v>
      </c>
      <c r="Q9" s="167"/>
      <c r="R9" s="277">
        <f t="shared" ref="R9:R50" si="3">IF(T9="","",P9*1.5%)</f>
        <v>3.9746192893401018</v>
      </c>
      <c r="S9" s="163"/>
      <c r="T9" s="317">
        <f>ROUNDUP(U9,0)+10</f>
        <v>261</v>
      </c>
      <c r="U9" s="276">
        <v>250.584</v>
      </c>
      <c r="V9" s="30"/>
      <c r="X9" s="251"/>
      <c r="Z9" s="251"/>
      <c r="AB9" s="299" t="s">
        <v>312</v>
      </c>
      <c r="AD9" s="299" t="s">
        <v>345</v>
      </c>
      <c r="AF9" s="287">
        <v>1140</v>
      </c>
      <c r="AG9" s="288">
        <v>318</v>
      </c>
      <c r="AH9" s="288">
        <v>4.7699999999999996</v>
      </c>
      <c r="AI9" s="288">
        <v>250.584</v>
      </c>
      <c r="AJ9" s="171">
        <f t="shared" ref="AJ9:AJ50" si="4">F9-AG9</f>
        <v>47.482233502538065</v>
      </c>
      <c r="AK9" s="171"/>
      <c r="AL9" s="171">
        <f t="shared" ref="AL9:AL50" si="5">T9-AI9</f>
        <v>10.415999999999997</v>
      </c>
      <c r="AM9" s="171"/>
      <c r="AN9" s="288">
        <v>6</v>
      </c>
      <c r="AP9" s="7">
        <v>250.584</v>
      </c>
      <c r="AR9" s="61">
        <f>$P9-$R9-$T9</f>
        <v>0</v>
      </c>
      <c r="AS9" s="30">
        <f>$F9-$N9-$P9</f>
        <v>0</v>
      </c>
      <c r="AU9" s="30">
        <f>$F9-VLOOKUP($B9,'2017 2ºS - Região S e SE'!$B$6:$F$50,5,FALSE)</f>
        <v>0</v>
      </c>
    </row>
    <row r="10" spans="1:47" hidden="1" x14ac:dyDescent="0.25">
      <c r="A10" s="1"/>
      <c r="B10" s="22">
        <f>IF('Reaj 2016 - Região S e SE '!B9="","",'Reaj 2016 - Região S e SE '!B9)</f>
        <v>1124</v>
      </c>
      <c r="C10" s="9"/>
      <c r="D10" s="64" t="s">
        <v>10</v>
      </c>
      <c r="E10" s="1"/>
      <c r="F10" s="66">
        <f>'Reaj 2016 - Região S e SE '!P9</f>
        <v>316.75126903553297</v>
      </c>
      <c r="G10" s="67"/>
      <c r="H10" s="66">
        <f>'Reaj 2016 - Região S e SE '!R9</f>
        <v>4.7512690355329941</v>
      </c>
      <c r="I10" s="67"/>
      <c r="J10" s="66">
        <f>'Reaj 2016 - Região S e SE '!T9</f>
        <v>312</v>
      </c>
      <c r="K10" s="68"/>
      <c r="L10" s="275" t="e">
        <f t="shared" si="0"/>
        <v>#VALUE!</v>
      </c>
      <c r="M10" s="163"/>
      <c r="N10" s="276" t="e">
        <f t="shared" si="1"/>
        <v>#VALUE!</v>
      </c>
      <c r="O10" s="163"/>
      <c r="P10" s="277" t="e">
        <f t="shared" si="2"/>
        <v>#VALUE!</v>
      </c>
      <c r="Q10" s="167"/>
      <c r="R10" s="277" t="e">
        <f t="shared" si="3"/>
        <v>#VALUE!</v>
      </c>
      <c r="S10" s="163"/>
      <c r="T10" s="317" t="e">
        <f t="shared" ref="T10:T50" si="6">ROUNDUP(U10,0)+10</f>
        <v>#VALUE!</v>
      </c>
      <c r="U10" s="317" t="s">
        <v>234</v>
      </c>
      <c r="V10" s="30"/>
      <c r="X10" s="251" t="s">
        <v>212</v>
      </c>
      <c r="Z10" s="251" t="s">
        <v>200</v>
      </c>
      <c r="AB10" s="299"/>
      <c r="AD10" s="299"/>
      <c r="AF10" s="287">
        <v>0</v>
      </c>
      <c r="AG10" s="288">
        <v>0</v>
      </c>
      <c r="AH10" s="288">
        <v>0</v>
      </c>
      <c r="AI10" s="288">
        <v>0</v>
      </c>
      <c r="AJ10" s="171">
        <f t="shared" si="4"/>
        <v>316.75126903553297</v>
      </c>
      <c r="AK10" s="171"/>
      <c r="AL10" s="171" t="e">
        <f t="shared" si="5"/>
        <v>#VALUE!</v>
      </c>
      <c r="AM10" s="171"/>
      <c r="AN10" s="288" t="s">
        <v>234</v>
      </c>
      <c r="AP10" s="7" t="s">
        <v>234</v>
      </c>
      <c r="AR10" s="61" t="e">
        <f t="shared" ref="AR10:AR50" si="7">$P10-$R10-$T10</f>
        <v>#VALUE!</v>
      </c>
      <c r="AS10" s="30" t="e">
        <f t="shared" ref="AS10:AS50" si="8">$F10-$N10-$P10</f>
        <v>#VALUE!</v>
      </c>
      <c r="AU10" s="30">
        <f>$F10-VLOOKUP($B10,'2017 2ºS - Região S e SE'!$B$6:$F$50,5,FALSE)</f>
        <v>0</v>
      </c>
    </row>
    <row r="11" spans="1:47" x14ac:dyDescent="0.25">
      <c r="A11" s="1"/>
      <c r="B11" s="22">
        <v>1133</v>
      </c>
      <c r="C11" s="9"/>
      <c r="D11" s="64" t="s">
        <v>110</v>
      </c>
      <c r="E11" s="1"/>
      <c r="F11" s="66">
        <f>'Reaj 2016 - Região S e SE '!P10</f>
        <v>312.69035532994923</v>
      </c>
      <c r="G11" s="67"/>
      <c r="H11" s="66">
        <f>'Reaj 2016 - Região S e SE '!R10</f>
        <v>4.690355329949238</v>
      </c>
      <c r="I11" s="67"/>
      <c r="J11" s="66">
        <f>'Reaj 2016 - Região S e SE '!T10</f>
        <v>308</v>
      </c>
      <c r="K11" s="68"/>
      <c r="L11" s="275">
        <f t="shared" si="0"/>
        <v>0.21753246753246749</v>
      </c>
      <c r="M11" s="163"/>
      <c r="N11" s="276">
        <f t="shared" si="1"/>
        <v>68.020304568527905</v>
      </c>
      <c r="O11" s="163"/>
      <c r="P11" s="277">
        <f t="shared" si="2"/>
        <v>244.67005076142132</v>
      </c>
      <c r="Q11" s="167"/>
      <c r="R11" s="277">
        <f t="shared" si="3"/>
        <v>3.6700507614213196</v>
      </c>
      <c r="S11" s="163"/>
      <c r="T11" s="317">
        <f t="shared" si="6"/>
        <v>241</v>
      </c>
      <c r="U11" s="317">
        <v>230.096</v>
      </c>
      <c r="V11" s="30"/>
      <c r="X11" s="251" t="s">
        <v>192</v>
      </c>
      <c r="Z11" s="251" t="s">
        <v>201</v>
      </c>
      <c r="AB11" s="299" t="s">
        <v>314</v>
      </c>
      <c r="AD11" s="299" t="s">
        <v>346</v>
      </c>
      <c r="AF11" s="287">
        <v>1133</v>
      </c>
      <c r="AG11" s="288">
        <v>292</v>
      </c>
      <c r="AH11" s="288">
        <v>4.38</v>
      </c>
      <c r="AI11" s="288">
        <v>230.096</v>
      </c>
      <c r="AJ11" s="171">
        <f t="shared" si="4"/>
        <v>20.690355329949227</v>
      </c>
      <c r="AK11" s="171"/>
      <c r="AL11" s="171">
        <f t="shared" si="5"/>
        <v>10.903999999999996</v>
      </c>
      <c r="AM11" s="171"/>
      <c r="AN11" s="288">
        <v>7</v>
      </c>
      <c r="AP11" s="7">
        <v>230.096</v>
      </c>
      <c r="AR11" s="61">
        <f t="shared" si="7"/>
        <v>0</v>
      </c>
      <c r="AS11" s="30">
        <f t="shared" si="8"/>
        <v>0</v>
      </c>
      <c r="AU11" s="30">
        <f>$F11-VLOOKUP($B11,'2017 2ºS - Região S e SE'!$B$6:$F$50,5,FALSE)</f>
        <v>0</v>
      </c>
    </row>
    <row r="12" spans="1:47" x14ac:dyDescent="0.25">
      <c r="A12" s="1"/>
      <c r="B12" s="22">
        <f>IF('Reaj 2016 - Região S e SE '!B11="","",'Reaj 2016 - Região S e SE '!B11)</f>
        <v>2007</v>
      </c>
      <c r="C12" s="9"/>
      <c r="D12" s="64" t="s">
        <v>102</v>
      </c>
      <c r="E12" s="1"/>
      <c r="F12" s="66">
        <f>'Reaj 2016 - Região S e SE '!P11</f>
        <v>312.69035532994923</v>
      </c>
      <c r="G12" s="67"/>
      <c r="H12" s="66">
        <f>'Reaj 2016 - Região S e SE '!R11</f>
        <v>4.690355329949238</v>
      </c>
      <c r="I12" s="67"/>
      <c r="J12" s="66">
        <f>'Reaj 2016 - Região S e SE '!T11</f>
        <v>308</v>
      </c>
      <c r="K12" s="68"/>
      <c r="L12" s="275">
        <f t="shared" si="0"/>
        <v>0.21753246753246749</v>
      </c>
      <c r="M12" s="163"/>
      <c r="N12" s="276">
        <f t="shared" si="1"/>
        <v>68.020304568527905</v>
      </c>
      <c r="O12" s="163"/>
      <c r="P12" s="277">
        <f t="shared" si="2"/>
        <v>244.67005076142132</v>
      </c>
      <c r="Q12" s="167"/>
      <c r="R12" s="277">
        <f t="shared" si="3"/>
        <v>3.6700507614213196</v>
      </c>
      <c r="S12" s="163"/>
      <c r="T12" s="317">
        <f t="shared" si="6"/>
        <v>241</v>
      </c>
      <c r="U12" s="317">
        <v>230.096</v>
      </c>
      <c r="V12" s="30"/>
      <c r="X12" s="251" t="s">
        <v>220</v>
      </c>
      <c r="Z12" s="251" t="s">
        <v>202</v>
      </c>
      <c r="AB12" s="299" t="s">
        <v>316</v>
      </c>
      <c r="AD12" s="299" t="s">
        <v>347</v>
      </c>
      <c r="AF12" s="287">
        <v>2007</v>
      </c>
      <c r="AG12" s="288">
        <v>292</v>
      </c>
      <c r="AH12" s="288">
        <v>4.38</v>
      </c>
      <c r="AI12" s="288">
        <v>230.096</v>
      </c>
      <c r="AJ12" s="171">
        <f t="shared" si="4"/>
        <v>20.690355329949227</v>
      </c>
      <c r="AK12" s="171"/>
      <c r="AL12" s="171">
        <f t="shared" si="5"/>
        <v>10.903999999999996</v>
      </c>
      <c r="AM12" s="171"/>
      <c r="AN12" s="288">
        <v>31</v>
      </c>
      <c r="AP12" s="297">
        <v>230.096</v>
      </c>
      <c r="AR12" s="61">
        <f t="shared" si="7"/>
        <v>0</v>
      </c>
      <c r="AS12" s="30">
        <f t="shared" si="8"/>
        <v>0</v>
      </c>
      <c r="AU12" s="30">
        <f>$F12-VLOOKUP($B12,'2017 2ºS - Região S e SE'!$B$6:$F$50,5,FALSE)</f>
        <v>0</v>
      </c>
    </row>
    <row r="13" spans="1:47" x14ac:dyDescent="0.25">
      <c r="A13" s="1"/>
      <c r="B13" s="22">
        <f>IF('Reaj 2016 - Região S e SE '!B13="","",'Reaj 2016 - Região S e SE '!B13)</f>
        <v>1116</v>
      </c>
      <c r="C13" s="9"/>
      <c r="D13" s="64" t="s">
        <v>98</v>
      </c>
      <c r="E13" s="1"/>
      <c r="F13" s="66">
        <f>'Reaj 2016 - Região S e SE '!P13</f>
        <v>328.93401015228426</v>
      </c>
      <c r="G13" s="67"/>
      <c r="H13" s="66">
        <f>'Reaj 2016 - Região S e SE '!R13</f>
        <v>4.9340101522842641</v>
      </c>
      <c r="I13" s="67"/>
      <c r="J13" s="66">
        <f>'Reaj 2016 - Região S e SE '!T13</f>
        <v>324</v>
      </c>
      <c r="K13" s="68"/>
      <c r="L13" s="275">
        <f t="shared" si="0"/>
        <v>0.25617283950617281</v>
      </c>
      <c r="M13" s="163"/>
      <c r="N13" s="276">
        <f t="shared" si="1"/>
        <v>84.263959390862937</v>
      </c>
      <c r="O13" s="163"/>
      <c r="P13" s="277">
        <f t="shared" si="2"/>
        <v>244.67005076142132</v>
      </c>
      <c r="Q13" s="167"/>
      <c r="R13" s="277">
        <f t="shared" si="3"/>
        <v>3.6700507614213196</v>
      </c>
      <c r="S13" s="163"/>
      <c r="T13" s="317">
        <f t="shared" si="6"/>
        <v>241</v>
      </c>
      <c r="U13" s="317">
        <v>230.096</v>
      </c>
      <c r="V13" s="30"/>
      <c r="X13" s="251" t="s">
        <v>197</v>
      </c>
      <c r="Z13" s="251" t="s">
        <v>174</v>
      </c>
      <c r="AB13" s="299" t="s">
        <v>318</v>
      </c>
      <c r="AD13" s="299" t="s">
        <v>348</v>
      </c>
      <c r="AF13" s="287">
        <v>1116</v>
      </c>
      <c r="AG13" s="288">
        <v>292</v>
      </c>
      <c r="AH13" s="288">
        <v>4.38</v>
      </c>
      <c r="AI13" s="288">
        <v>230.096</v>
      </c>
      <c r="AJ13" s="171">
        <f t="shared" si="4"/>
        <v>36.934010152284259</v>
      </c>
      <c r="AK13" s="171"/>
      <c r="AL13" s="171">
        <f t="shared" si="5"/>
        <v>10.903999999999996</v>
      </c>
      <c r="AM13" s="171"/>
      <c r="AN13" s="288">
        <v>8</v>
      </c>
      <c r="AP13" s="7">
        <v>230.096</v>
      </c>
      <c r="AR13" s="61">
        <f t="shared" si="7"/>
        <v>0</v>
      </c>
      <c r="AS13" s="30">
        <f t="shared" si="8"/>
        <v>0</v>
      </c>
      <c r="AU13" s="30">
        <f>$F13-VLOOKUP($B13,'2017 2ºS - Região S e SE'!$B$6:$F$50,5,FALSE)</f>
        <v>0</v>
      </c>
    </row>
    <row r="14" spans="1:47" x14ac:dyDescent="0.25">
      <c r="A14" s="1"/>
      <c r="B14" s="22">
        <f>IF('Reaj 2016 - Região S e SE '!B14="","",'Reaj 2016 - Região S e SE '!B14)</f>
        <v>1107</v>
      </c>
      <c r="C14" s="9"/>
      <c r="D14" s="64" t="s">
        <v>12</v>
      </c>
      <c r="E14" s="1"/>
      <c r="F14" s="66">
        <f>'Reaj 2016 - Região S e SE '!P14</f>
        <v>329.94923857868019</v>
      </c>
      <c r="G14" s="67"/>
      <c r="H14" s="66">
        <f>'Reaj 2016 - Região S e SE '!R14</f>
        <v>4.9492385786802027</v>
      </c>
      <c r="I14" s="67"/>
      <c r="J14" s="66">
        <f>'Reaj 2016 - Região S e SE '!T14</f>
        <v>325</v>
      </c>
      <c r="K14" s="68"/>
      <c r="L14" s="275">
        <f t="shared" si="0"/>
        <v>0.25846153846153841</v>
      </c>
      <c r="M14" s="163"/>
      <c r="N14" s="276">
        <f t="shared" si="1"/>
        <v>85.279187817258872</v>
      </c>
      <c r="O14" s="163"/>
      <c r="P14" s="277">
        <f t="shared" si="2"/>
        <v>244.67005076142132</v>
      </c>
      <c r="Q14" s="167"/>
      <c r="R14" s="277">
        <f t="shared" si="3"/>
        <v>3.6700507614213196</v>
      </c>
      <c r="S14" s="163"/>
      <c r="T14" s="317">
        <f t="shared" si="6"/>
        <v>241</v>
      </c>
      <c r="U14" s="317">
        <v>230.096</v>
      </c>
      <c r="V14" s="30"/>
      <c r="X14" s="251" t="s">
        <v>177</v>
      </c>
      <c r="Z14" s="251" t="s">
        <v>196</v>
      </c>
      <c r="AB14" s="299" t="s">
        <v>320</v>
      </c>
      <c r="AD14" s="299" t="s">
        <v>395</v>
      </c>
      <c r="AF14" s="287">
        <v>1107</v>
      </c>
      <c r="AG14" s="288">
        <v>292</v>
      </c>
      <c r="AH14" s="288">
        <v>4.38</v>
      </c>
      <c r="AI14" s="288">
        <v>230.096</v>
      </c>
      <c r="AJ14" s="171">
        <f t="shared" si="4"/>
        <v>37.949238578680195</v>
      </c>
      <c r="AK14" s="171"/>
      <c r="AL14" s="171">
        <f t="shared" si="5"/>
        <v>10.903999999999996</v>
      </c>
      <c r="AM14" s="171"/>
      <c r="AN14" s="288">
        <v>9</v>
      </c>
      <c r="AP14" s="7">
        <v>230.096</v>
      </c>
      <c r="AR14" s="61">
        <f t="shared" si="7"/>
        <v>0</v>
      </c>
      <c r="AS14" s="30">
        <f t="shared" si="8"/>
        <v>0</v>
      </c>
      <c r="AU14" s="30">
        <f>$F14-VLOOKUP($B14,'2017 2ºS - Região S e SE'!$B$6:$F$50,5,FALSE)</f>
        <v>0</v>
      </c>
    </row>
    <row r="15" spans="1:47" x14ac:dyDescent="0.25">
      <c r="A15" s="1"/>
      <c r="B15" s="187">
        <v>1134</v>
      </c>
      <c r="C15" s="335"/>
      <c r="D15" s="282" t="s">
        <v>498</v>
      </c>
      <c r="E15" s="336"/>
      <c r="F15" s="283">
        <f>F14</f>
        <v>329.94923857868019</v>
      </c>
      <c r="G15" s="337"/>
      <c r="H15" s="283"/>
      <c r="I15" s="337"/>
      <c r="J15" s="283"/>
      <c r="K15" s="338"/>
      <c r="L15" s="339">
        <f>L14</f>
        <v>0.25846153846153841</v>
      </c>
      <c r="M15" s="340"/>
      <c r="N15" s="341">
        <f>N14</f>
        <v>85.279187817258872</v>
      </c>
      <c r="O15" s="340"/>
      <c r="P15" s="342">
        <f>P14</f>
        <v>244.67005076142132</v>
      </c>
      <c r="Q15" s="343"/>
      <c r="R15" s="342">
        <f>R14</f>
        <v>3.6700507614213196</v>
      </c>
      <c r="S15" s="340"/>
      <c r="T15" s="293">
        <f>T14</f>
        <v>241</v>
      </c>
      <c r="U15" s="317"/>
      <c r="V15" s="30"/>
      <c r="X15" s="251"/>
      <c r="Z15" s="251"/>
      <c r="AB15" s="299" t="s">
        <v>322</v>
      </c>
      <c r="AD15" s="299" t="s">
        <v>349</v>
      </c>
      <c r="AF15" s="287"/>
      <c r="AG15" s="288"/>
      <c r="AH15" s="288"/>
      <c r="AI15" s="288"/>
      <c r="AJ15" s="171"/>
      <c r="AK15" s="171"/>
      <c r="AL15" s="171"/>
      <c r="AM15" s="171"/>
      <c r="AN15" s="288"/>
      <c r="AR15" s="61"/>
      <c r="AS15" s="30"/>
      <c r="AU15" s="30"/>
    </row>
    <row r="16" spans="1:47" x14ac:dyDescent="0.25">
      <c r="A16" s="1"/>
      <c r="B16" s="22">
        <f>IF('Reaj 2016 - Região S e SE '!B15="","",'Reaj 2016 - Região S e SE '!B15)</f>
        <v>2008</v>
      </c>
      <c r="C16" s="9"/>
      <c r="D16" s="64" t="s">
        <v>77</v>
      </c>
      <c r="E16" s="1"/>
      <c r="F16" s="66">
        <f>'Reaj 2016 - Região S e SE '!P15</f>
        <v>312.69035532994923</v>
      </c>
      <c r="G16" s="67"/>
      <c r="H16" s="66">
        <f>'Reaj 2016 - Região S e SE '!R15</f>
        <v>4.690355329949238</v>
      </c>
      <c r="I16" s="67"/>
      <c r="J16" s="66">
        <f>'Reaj 2016 - Região S e SE '!T15</f>
        <v>308</v>
      </c>
      <c r="K16" s="68"/>
      <c r="L16" s="275">
        <f t="shared" si="0"/>
        <v>0.21753246753246749</v>
      </c>
      <c r="M16" s="163"/>
      <c r="N16" s="276">
        <f t="shared" si="1"/>
        <v>68.020304568527905</v>
      </c>
      <c r="O16" s="163"/>
      <c r="P16" s="277">
        <f t="shared" si="2"/>
        <v>244.67005076142132</v>
      </c>
      <c r="Q16" s="167"/>
      <c r="R16" s="277">
        <f t="shared" si="3"/>
        <v>3.6700507614213196</v>
      </c>
      <c r="S16" s="163"/>
      <c r="T16" s="317">
        <f t="shared" si="6"/>
        <v>241</v>
      </c>
      <c r="U16" s="317">
        <v>230.096</v>
      </c>
      <c r="V16" s="30"/>
      <c r="X16" s="251" t="s">
        <v>172</v>
      </c>
      <c r="Z16" s="251" t="s">
        <v>176</v>
      </c>
      <c r="AB16" s="299" t="s">
        <v>324</v>
      </c>
      <c r="AD16" s="299" t="s">
        <v>313</v>
      </c>
      <c r="AF16" s="287">
        <v>2008</v>
      </c>
      <c r="AG16" s="288">
        <v>292</v>
      </c>
      <c r="AH16" s="288">
        <v>4.38</v>
      </c>
      <c r="AI16" s="288">
        <v>230.096</v>
      </c>
      <c r="AJ16" s="171">
        <f t="shared" si="4"/>
        <v>20.690355329949227</v>
      </c>
      <c r="AK16" s="171"/>
      <c r="AL16" s="171">
        <f t="shared" si="5"/>
        <v>10.903999999999996</v>
      </c>
      <c r="AM16" s="171"/>
      <c r="AN16" s="288">
        <v>32</v>
      </c>
      <c r="AP16" s="7">
        <v>230.096</v>
      </c>
      <c r="AR16" s="61">
        <f t="shared" si="7"/>
        <v>0</v>
      </c>
      <c r="AS16" s="30">
        <f t="shared" si="8"/>
        <v>0</v>
      </c>
      <c r="AU16" s="30">
        <f>$F16-VLOOKUP($B16,'2017 2ºS - Região S e SE'!$B$6:$F$50,5,FALSE)</f>
        <v>0</v>
      </c>
    </row>
    <row r="17" spans="1:47" x14ac:dyDescent="0.25">
      <c r="A17" s="1"/>
      <c r="B17" s="22">
        <f>IF('Reaj 2016 - Região S e SE '!B17="","",'Reaj 2016 - Região S e SE '!B17)</f>
        <v>1112</v>
      </c>
      <c r="C17" s="9"/>
      <c r="D17" s="64" t="s">
        <v>14</v>
      </c>
      <c r="E17" s="1"/>
      <c r="F17" s="66">
        <f>'Reaj 2016 - Região S e SE '!P17</f>
        <v>316.75126903553297</v>
      </c>
      <c r="G17" s="67"/>
      <c r="H17" s="66">
        <f>'Reaj 2016 - Região S e SE '!R17</f>
        <v>4.7512690355329941</v>
      </c>
      <c r="I17" s="67"/>
      <c r="J17" s="66">
        <f>'Reaj 2016 - Região S e SE '!T17</f>
        <v>312</v>
      </c>
      <c r="K17" s="68"/>
      <c r="L17" s="275">
        <f t="shared" si="0"/>
        <v>0.22756410256410251</v>
      </c>
      <c r="M17" s="163"/>
      <c r="N17" s="276">
        <f t="shared" si="1"/>
        <v>72.081218274111649</v>
      </c>
      <c r="O17" s="163"/>
      <c r="P17" s="277">
        <f t="shared" si="2"/>
        <v>244.67005076142132</v>
      </c>
      <c r="Q17" s="167"/>
      <c r="R17" s="277">
        <f t="shared" si="3"/>
        <v>3.6700507614213196</v>
      </c>
      <c r="S17" s="163"/>
      <c r="T17" s="317">
        <f t="shared" si="6"/>
        <v>241</v>
      </c>
      <c r="U17" s="317">
        <v>230.096</v>
      </c>
      <c r="V17" s="30"/>
      <c r="X17" s="251" t="s">
        <v>282</v>
      </c>
      <c r="Z17" s="251" t="s">
        <v>203</v>
      </c>
      <c r="AB17" s="299" t="s">
        <v>326</v>
      </c>
      <c r="AD17" s="299" t="s">
        <v>315</v>
      </c>
      <c r="AF17" s="287">
        <v>1112</v>
      </c>
      <c r="AG17" s="288">
        <v>292</v>
      </c>
      <c r="AH17" s="288">
        <v>4.38</v>
      </c>
      <c r="AI17" s="288">
        <v>230.096</v>
      </c>
      <c r="AJ17" s="171">
        <f t="shared" si="4"/>
        <v>24.751269035532971</v>
      </c>
      <c r="AK17" s="171"/>
      <c r="AL17" s="171">
        <f t="shared" si="5"/>
        <v>10.903999999999996</v>
      </c>
      <c r="AM17" s="171"/>
      <c r="AN17" s="288">
        <v>10</v>
      </c>
      <c r="AP17" s="7">
        <v>230.096</v>
      </c>
      <c r="AR17" s="61">
        <f t="shared" si="7"/>
        <v>0</v>
      </c>
      <c r="AS17" s="30">
        <f t="shared" si="8"/>
        <v>0</v>
      </c>
      <c r="AU17" s="30">
        <f>$F17-VLOOKUP($B17,'2017 2ºS - Região S e SE'!$B$6:$F$50,5,FALSE)</f>
        <v>0</v>
      </c>
    </row>
    <row r="18" spans="1:47" x14ac:dyDescent="0.25">
      <c r="A18" s="1"/>
      <c r="B18" s="22">
        <f>IF('Reaj 2016 - Região S e SE '!B19="","",'Reaj 2016 - Região S e SE '!B19)</f>
        <v>1117</v>
      </c>
      <c r="C18" s="9"/>
      <c r="D18" s="64" t="s">
        <v>91</v>
      </c>
      <c r="E18" s="1"/>
      <c r="F18" s="66">
        <f>'Reaj 2016 - Região S e SE '!P19</f>
        <v>312.69035532994923</v>
      </c>
      <c r="G18" s="67"/>
      <c r="H18" s="66">
        <f>'Reaj 2016 - Região S e SE '!R19</f>
        <v>4.690355329949238</v>
      </c>
      <c r="I18" s="67"/>
      <c r="J18" s="66">
        <f>'Reaj 2016 - Região S e SE '!T19</f>
        <v>308</v>
      </c>
      <c r="K18" s="68"/>
      <c r="L18" s="275">
        <f t="shared" si="0"/>
        <v>0.21753246753246749</v>
      </c>
      <c r="M18" s="163"/>
      <c r="N18" s="276">
        <f t="shared" si="1"/>
        <v>68.020304568527905</v>
      </c>
      <c r="O18" s="163"/>
      <c r="P18" s="277">
        <f t="shared" si="2"/>
        <v>244.67005076142132</v>
      </c>
      <c r="Q18" s="167"/>
      <c r="R18" s="277">
        <f t="shared" si="3"/>
        <v>3.6700507614213196</v>
      </c>
      <c r="S18" s="163"/>
      <c r="T18" s="317">
        <f t="shared" si="6"/>
        <v>241</v>
      </c>
      <c r="U18" s="317">
        <v>230.096</v>
      </c>
      <c r="V18" s="30"/>
      <c r="X18" s="251" t="s">
        <v>194</v>
      </c>
      <c r="Z18" s="251" t="s">
        <v>226</v>
      </c>
      <c r="AB18" s="299" t="s">
        <v>327</v>
      </c>
      <c r="AD18" s="299" t="s">
        <v>317</v>
      </c>
      <c r="AF18" s="287">
        <v>1117</v>
      </c>
      <c r="AG18" s="288">
        <v>292</v>
      </c>
      <c r="AH18" s="288">
        <v>4.38</v>
      </c>
      <c r="AI18" s="288">
        <v>230.096</v>
      </c>
      <c r="AJ18" s="171">
        <f t="shared" si="4"/>
        <v>20.690355329949227</v>
      </c>
      <c r="AK18" s="171"/>
      <c r="AL18" s="171">
        <f t="shared" si="5"/>
        <v>10.903999999999996</v>
      </c>
      <c r="AM18" s="171"/>
      <c r="AN18" s="288">
        <v>11</v>
      </c>
      <c r="AP18" s="7">
        <v>230.096</v>
      </c>
      <c r="AR18" s="61">
        <f t="shared" si="7"/>
        <v>0</v>
      </c>
      <c r="AS18" s="30">
        <f t="shared" si="8"/>
        <v>0</v>
      </c>
      <c r="AU18" s="30">
        <f>$F18-VLOOKUP($B18,'2017 2ºS - Região S e SE'!$B$6:$F$50,5,FALSE)</f>
        <v>0</v>
      </c>
    </row>
    <row r="19" spans="1:47" x14ac:dyDescent="0.25">
      <c r="A19" s="1"/>
      <c r="B19" s="22">
        <v>1139</v>
      </c>
      <c r="C19" s="9"/>
      <c r="D19" s="64" t="s">
        <v>114</v>
      </c>
      <c r="E19" s="1"/>
      <c r="F19" s="66">
        <f>'Reaj 2016 - Região S e SE '!P20</f>
        <v>312.69035532994923</v>
      </c>
      <c r="G19" s="67"/>
      <c r="H19" s="66">
        <f>'Reaj 2016 - Região S e SE '!R20</f>
        <v>4.690355329949238</v>
      </c>
      <c r="I19" s="67"/>
      <c r="J19" s="66">
        <f>'Reaj 2016 - Região S e SE '!T20</f>
        <v>308</v>
      </c>
      <c r="K19" s="68"/>
      <c r="L19" s="275">
        <f t="shared" si="0"/>
        <v>0.21753246753246749</v>
      </c>
      <c r="M19" s="163"/>
      <c r="N19" s="276">
        <f t="shared" si="1"/>
        <v>68.020304568527905</v>
      </c>
      <c r="O19" s="163"/>
      <c r="P19" s="277">
        <f t="shared" si="2"/>
        <v>244.67005076142132</v>
      </c>
      <c r="Q19" s="167"/>
      <c r="R19" s="277">
        <f t="shared" si="3"/>
        <v>3.6700507614213196</v>
      </c>
      <c r="S19" s="163"/>
      <c r="T19" s="317">
        <f t="shared" si="6"/>
        <v>241</v>
      </c>
      <c r="U19" s="317">
        <v>230.096</v>
      </c>
      <c r="V19" s="30"/>
      <c r="X19" s="251" t="s">
        <v>173</v>
      </c>
      <c r="Z19" s="251" t="s">
        <v>221</v>
      </c>
      <c r="AB19" s="299" t="s">
        <v>328</v>
      </c>
      <c r="AD19" s="299" t="s">
        <v>319</v>
      </c>
      <c r="AF19" s="287">
        <v>1139</v>
      </c>
      <c r="AG19" s="288">
        <v>292</v>
      </c>
      <c r="AH19" s="288">
        <v>4.38</v>
      </c>
      <c r="AI19" s="288">
        <v>230.096</v>
      </c>
      <c r="AJ19" s="171">
        <f t="shared" si="4"/>
        <v>20.690355329949227</v>
      </c>
      <c r="AK19" s="171"/>
      <c r="AL19" s="171">
        <f t="shared" si="5"/>
        <v>10.903999999999996</v>
      </c>
      <c r="AM19" s="171"/>
      <c r="AN19" s="288">
        <v>16</v>
      </c>
      <c r="AP19" s="7">
        <v>230.096</v>
      </c>
      <c r="AR19" s="61">
        <f t="shared" si="7"/>
        <v>0</v>
      </c>
      <c r="AS19" s="30">
        <f t="shared" si="8"/>
        <v>0</v>
      </c>
      <c r="AU19" s="30">
        <f>$F19-VLOOKUP($B19,'2017 2ºS - Região S e SE'!$B$6:$F$50,5,FALSE)</f>
        <v>0</v>
      </c>
    </row>
    <row r="20" spans="1:47" x14ac:dyDescent="0.25">
      <c r="A20" s="1"/>
      <c r="B20" s="22">
        <f>IF('Reaj 2016 - Região S e SE '!B22="","",'Reaj 2016 - Região S e SE '!B22)</f>
        <v>1120</v>
      </c>
      <c r="C20" s="9"/>
      <c r="D20" s="64" t="s">
        <v>92</v>
      </c>
      <c r="E20" s="1"/>
      <c r="F20" s="66">
        <f>'Reaj 2016 - Região S e SE '!P22</f>
        <v>312.69035532994923</v>
      </c>
      <c r="G20" s="67"/>
      <c r="H20" s="66">
        <f>'Reaj 2016 - Região S e SE '!R22</f>
        <v>4.690355329949238</v>
      </c>
      <c r="I20" s="67"/>
      <c r="J20" s="66">
        <f>'Reaj 2016 - Região S e SE '!T22</f>
        <v>308</v>
      </c>
      <c r="K20" s="68"/>
      <c r="L20" s="275">
        <f t="shared" si="0"/>
        <v>0.21753246753246749</v>
      </c>
      <c r="M20" s="163"/>
      <c r="N20" s="276">
        <f t="shared" si="1"/>
        <v>68.020304568527905</v>
      </c>
      <c r="O20" s="163"/>
      <c r="P20" s="277">
        <f t="shared" si="2"/>
        <v>244.67005076142132</v>
      </c>
      <c r="Q20" s="167"/>
      <c r="R20" s="277">
        <f t="shared" si="3"/>
        <v>3.6700507614213196</v>
      </c>
      <c r="S20" s="163"/>
      <c r="T20" s="317">
        <f t="shared" si="6"/>
        <v>241</v>
      </c>
      <c r="U20" s="317">
        <v>230.096</v>
      </c>
      <c r="V20" s="30"/>
      <c r="X20" s="251" t="s">
        <v>198</v>
      </c>
      <c r="Z20" s="251" t="s">
        <v>222</v>
      </c>
      <c r="AB20" s="299" t="s">
        <v>329</v>
      </c>
      <c r="AD20" s="299" t="s">
        <v>321</v>
      </c>
      <c r="AF20" s="287">
        <v>1120</v>
      </c>
      <c r="AG20" s="288">
        <v>292</v>
      </c>
      <c r="AH20" s="288">
        <v>4.38</v>
      </c>
      <c r="AI20" s="288">
        <v>230.096</v>
      </c>
      <c r="AJ20" s="171">
        <f t="shared" si="4"/>
        <v>20.690355329949227</v>
      </c>
      <c r="AK20" s="171"/>
      <c r="AL20" s="171">
        <f t="shared" si="5"/>
        <v>10.903999999999996</v>
      </c>
      <c r="AM20" s="171"/>
      <c r="AN20" s="288">
        <v>17</v>
      </c>
      <c r="AP20" s="7">
        <v>230.096</v>
      </c>
      <c r="AR20" s="61">
        <f t="shared" si="7"/>
        <v>0</v>
      </c>
      <c r="AS20" s="30">
        <f t="shared" si="8"/>
        <v>0</v>
      </c>
      <c r="AU20" s="30">
        <f>$F20-VLOOKUP($B20,'2017 2ºS - Região S e SE'!$B$6:$F$50,5,FALSE)</f>
        <v>0</v>
      </c>
    </row>
    <row r="21" spans="1:47" ht="16.5" customHeight="1" x14ac:dyDescent="0.25">
      <c r="A21" s="1"/>
      <c r="B21" s="22">
        <v>1113</v>
      </c>
      <c r="C21" s="9"/>
      <c r="D21" s="64" t="s">
        <v>97</v>
      </c>
      <c r="E21" s="1"/>
      <c r="F21" s="66">
        <f>'Reaj 2016 - Região S e SE '!P23</f>
        <v>312.69035532994923</v>
      </c>
      <c r="G21" s="67"/>
      <c r="H21" s="66">
        <f>'Reaj 2016 - Região S e SE '!R23</f>
        <v>4.690355329949238</v>
      </c>
      <c r="I21" s="67"/>
      <c r="J21" s="66">
        <f>'Reaj 2016 - Região S e SE '!T23</f>
        <v>308</v>
      </c>
      <c r="K21" s="68"/>
      <c r="L21" s="275">
        <f t="shared" si="0"/>
        <v>0.21753246753246749</v>
      </c>
      <c r="M21" s="163"/>
      <c r="N21" s="276">
        <f t="shared" si="1"/>
        <v>68.020304568527905</v>
      </c>
      <c r="O21" s="163"/>
      <c r="P21" s="277">
        <f t="shared" si="2"/>
        <v>244.67005076142132</v>
      </c>
      <c r="Q21" s="167"/>
      <c r="R21" s="277">
        <f t="shared" si="3"/>
        <v>3.6700507614213196</v>
      </c>
      <c r="S21" s="163"/>
      <c r="T21" s="317">
        <f t="shared" si="6"/>
        <v>241</v>
      </c>
      <c r="U21" s="317">
        <v>230.096</v>
      </c>
      <c r="V21" s="30"/>
      <c r="X21" s="251" t="s">
        <v>199</v>
      </c>
      <c r="Z21" s="251" t="s">
        <v>227</v>
      </c>
      <c r="AB21" s="299" t="s">
        <v>384</v>
      </c>
      <c r="AD21" s="299" t="s">
        <v>323</v>
      </c>
      <c r="AF21" s="287">
        <v>1113</v>
      </c>
      <c r="AG21" s="288">
        <v>292</v>
      </c>
      <c r="AH21" s="288">
        <v>4.38</v>
      </c>
      <c r="AI21" s="288">
        <v>230.096</v>
      </c>
      <c r="AJ21" s="171">
        <f t="shared" si="4"/>
        <v>20.690355329949227</v>
      </c>
      <c r="AK21" s="171"/>
      <c r="AL21" s="171">
        <f t="shared" si="5"/>
        <v>10.903999999999996</v>
      </c>
      <c r="AM21" s="171"/>
      <c r="AN21" s="288">
        <v>12</v>
      </c>
      <c r="AP21" s="7">
        <v>230.096</v>
      </c>
      <c r="AR21" s="61">
        <f t="shared" si="7"/>
        <v>0</v>
      </c>
      <c r="AS21" s="30">
        <f t="shared" si="8"/>
        <v>0</v>
      </c>
      <c r="AU21" s="30">
        <f>$F21-VLOOKUP($B21,'2017 2ºS - Região S e SE'!$B$6:$F$50,5,FALSE)</f>
        <v>0</v>
      </c>
    </row>
    <row r="22" spans="1:47" ht="15.75" hidden="1" customHeight="1" x14ac:dyDescent="0.25">
      <c r="A22" s="1"/>
      <c r="B22" s="22">
        <f>IF('Reaj 2016 - Região S e SE '!B24="","",'Reaj 2016 - Região S e SE '!B24)</f>
        <v>1105</v>
      </c>
      <c r="C22" s="9"/>
      <c r="D22" s="64" t="s">
        <v>15</v>
      </c>
      <c r="E22" s="1"/>
      <c r="F22" s="66">
        <f>'Reaj 2016 - Região S e SE '!P24</f>
        <v>316.75126903553297</v>
      </c>
      <c r="G22" s="67"/>
      <c r="H22" s="66">
        <f>'Reaj 2016 - Região S e SE '!R24</f>
        <v>4.7512690355329941</v>
      </c>
      <c r="I22" s="67"/>
      <c r="J22" s="66">
        <f>'Reaj 2016 - Região S e SE '!T24</f>
        <v>312</v>
      </c>
      <c r="K22" s="68"/>
      <c r="L22" s="275" t="e">
        <f t="shared" si="0"/>
        <v>#VALUE!</v>
      </c>
      <c r="M22" s="163"/>
      <c r="N22" s="276" t="e">
        <f t="shared" si="1"/>
        <v>#VALUE!</v>
      </c>
      <c r="O22" s="163"/>
      <c r="P22" s="277" t="e">
        <f t="shared" si="2"/>
        <v>#VALUE!</v>
      </c>
      <c r="Q22" s="167"/>
      <c r="R22" s="277" t="e">
        <f t="shared" si="3"/>
        <v>#VALUE!</v>
      </c>
      <c r="S22" s="163"/>
      <c r="T22" s="317" t="e">
        <f t="shared" si="6"/>
        <v>#VALUE!</v>
      </c>
      <c r="U22" s="317" t="s">
        <v>234</v>
      </c>
      <c r="V22" s="30"/>
      <c r="X22" s="251" t="s">
        <v>211</v>
      </c>
      <c r="Z22" s="251" t="s">
        <v>175</v>
      </c>
      <c r="AB22" s="299"/>
      <c r="AD22" s="299"/>
      <c r="AF22" s="287">
        <v>0</v>
      </c>
      <c r="AG22" s="288">
        <v>0</v>
      </c>
      <c r="AH22" s="288">
        <v>0</v>
      </c>
      <c r="AI22" s="288">
        <v>0</v>
      </c>
      <c r="AJ22" s="171">
        <f t="shared" si="4"/>
        <v>316.75126903553297</v>
      </c>
      <c r="AK22" s="171"/>
      <c r="AL22" s="171" t="e">
        <f t="shared" si="5"/>
        <v>#VALUE!</v>
      </c>
      <c r="AM22" s="171"/>
      <c r="AN22" s="288" t="s">
        <v>234</v>
      </c>
      <c r="AP22" s="7" t="s">
        <v>234</v>
      </c>
      <c r="AR22" s="61" t="e">
        <f t="shared" si="7"/>
        <v>#VALUE!</v>
      </c>
      <c r="AS22" s="30" t="e">
        <f t="shared" si="8"/>
        <v>#VALUE!</v>
      </c>
      <c r="AU22" s="30">
        <f>$F22-VLOOKUP($B22,'2017 2ºS - Região S e SE'!$B$6:$F$50,5,FALSE)</f>
        <v>0</v>
      </c>
    </row>
    <row r="23" spans="1:47" x14ac:dyDescent="0.25">
      <c r="A23" s="1"/>
      <c r="B23" s="99">
        <v>1141</v>
      </c>
      <c r="C23" s="100"/>
      <c r="D23" s="64" t="s">
        <v>286</v>
      </c>
      <c r="E23" s="1"/>
      <c r="F23" s="66">
        <f>F22</f>
        <v>316.75126903553297</v>
      </c>
      <c r="G23" s="67"/>
      <c r="H23" s="66"/>
      <c r="I23" s="67"/>
      <c r="J23" s="66"/>
      <c r="K23" s="68"/>
      <c r="L23" s="275">
        <f t="shared" si="0"/>
        <v>0.22756410256410251</v>
      </c>
      <c r="M23" s="163"/>
      <c r="N23" s="276">
        <f t="shared" si="1"/>
        <v>72.081218274111649</v>
      </c>
      <c r="O23" s="163"/>
      <c r="P23" s="277">
        <f t="shared" si="2"/>
        <v>244.67005076142132</v>
      </c>
      <c r="Q23" s="167"/>
      <c r="R23" s="277">
        <f t="shared" si="3"/>
        <v>3.6700507614213196</v>
      </c>
      <c r="S23" s="163"/>
      <c r="T23" s="317">
        <f t="shared" si="6"/>
        <v>241</v>
      </c>
      <c r="U23" s="66">
        <v>230.096</v>
      </c>
      <c r="V23" s="30"/>
      <c r="X23" s="251"/>
      <c r="Z23" s="251"/>
      <c r="AB23" s="299" t="s">
        <v>330</v>
      </c>
      <c r="AD23" s="299" t="s">
        <v>325</v>
      </c>
      <c r="AF23" s="287">
        <v>1141</v>
      </c>
      <c r="AG23" s="288">
        <v>292</v>
      </c>
      <c r="AH23" s="288">
        <v>4.38</v>
      </c>
      <c r="AI23" s="288">
        <v>230.096</v>
      </c>
      <c r="AJ23" s="171">
        <f t="shared" si="4"/>
        <v>24.751269035532971</v>
      </c>
      <c r="AK23" s="171"/>
      <c r="AL23" s="171">
        <f t="shared" si="5"/>
        <v>10.903999999999996</v>
      </c>
      <c r="AM23" s="171"/>
      <c r="AN23" s="288">
        <v>13</v>
      </c>
      <c r="AP23" s="7">
        <v>230.096</v>
      </c>
      <c r="AR23" s="61">
        <f t="shared" si="7"/>
        <v>0</v>
      </c>
      <c r="AS23" s="30">
        <f t="shared" si="8"/>
        <v>0</v>
      </c>
      <c r="AU23" s="30">
        <f>$F23-VLOOKUP($B23,'2017 2ºS - Região S e SE'!$B$6:$F$50,5,FALSE)</f>
        <v>0</v>
      </c>
    </row>
    <row r="24" spans="1:47" x14ac:dyDescent="0.25">
      <c r="A24" s="1"/>
      <c r="B24" s="22">
        <f>IF('Reaj 2016 - Região S e SE '!B26="","",'Reaj 2016 - Região S e SE '!B26)</f>
        <v>1128</v>
      </c>
      <c r="C24" s="9"/>
      <c r="D24" s="64" t="s">
        <v>93</v>
      </c>
      <c r="E24" s="1"/>
      <c r="F24" s="66">
        <f>'Reaj 2016 - Região S e SE '!P26</f>
        <v>312.69035532994923</v>
      </c>
      <c r="G24" s="67"/>
      <c r="H24" s="66">
        <f>'Reaj 2016 - Região S e SE '!R26</f>
        <v>4.690355329949238</v>
      </c>
      <c r="I24" s="67"/>
      <c r="J24" s="66">
        <f>'Reaj 2016 - Região S e SE '!T26</f>
        <v>308</v>
      </c>
      <c r="K24" s="68"/>
      <c r="L24" s="275">
        <f t="shared" si="0"/>
        <v>0.21753246753246749</v>
      </c>
      <c r="M24" s="163"/>
      <c r="N24" s="276">
        <f t="shared" si="1"/>
        <v>68.020304568527905</v>
      </c>
      <c r="O24" s="163"/>
      <c r="P24" s="277">
        <f t="shared" si="2"/>
        <v>244.67005076142132</v>
      </c>
      <c r="Q24" s="167"/>
      <c r="R24" s="277">
        <f t="shared" si="3"/>
        <v>3.6700507614213196</v>
      </c>
      <c r="S24" s="163"/>
      <c r="T24" s="317">
        <f t="shared" si="6"/>
        <v>241</v>
      </c>
      <c r="U24" s="317">
        <v>230.096</v>
      </c>
      <c r="V24" s="30"/>
      <c r="X24" s="251" t="s">
        <v>178</v>
      </c>
      <c r="Z24" s="251" t="s">
        <v>213</v>
      </c>
      <c r="AB24" s="299" t="s">
        <v>331</v>
      </c>
      <c r="AF24" s="287">
        <v>1128</v>
      </c>
      <c r="AG24" s="288">
        <v>292</v>
      </c>
      <c r="AH24" s="288">
        <v>4.38</v>
      </c>
      <c r="AI24" s="288">
        <v>230.096</v>
      </c>
      <c r="AJ24" s="171">
        <f t="shared" si="4"/>
        <v>20.690355329949227</v>
      </c>
      <c r="AK24" s="171"/>
      <c r="AL24" s="171">
        <f t="shared" si="5"/>
        <v>10.903999999999996</v>
      </c>
      <c r="AM24" s="171"/>
      <c r="AN24" s="288">
        <v>14</v>
      </c>
      <c r="AP24" s="7">
        <v>230.096</v>
      </c>
      <c r="AR24" s="61">
        <f t="shared" si="7"/>
        <v>0</v>
      </c>
      <c r="AS24" s="30">
        <f t="shared" si="8"/>
        <v>0</v>
      </c>
      <c r="AU24" s="30">
        <f>$F24-VLOOKUP($B24,'2017 2ºS - Região S e SE'!$B$6:$F$50,5,FALSE)</f>
        <v>0</v>
      </c>
    </row>
    <row r="25" spans="1:47" ht="15.75" hidden="1" customHeight="1" x14ac:dyDescent="0.25">
      <c r="A25" s="1"/>
      <c r="B25" s="22">
        <f>IF('Reaj 2016 - Região S e SE '!B27="","",'Reaj 2016 - Região S e SE '!B27)</f>
        <v>1125</v>
      </c>
      <c r="C25" s="9"/>
      <c r="D25" s="64" t="s">
        <v>17</v>
      </c>
      <c r="E25" s="1"/>
      <c r="F25" s="66">
        <f>'Reaj 2016 - Região S e SE '!P27</f>
        <v>316.75126903553297</v>
      </c>
      <c r="G25" s="67"/>
      <c r="H25" s="66">
        <f>'Reaj 2016 - Região S e SE '!R27</f>
        <v>4.7512690355329941</v>
      </c>
      <c r="I25" s="67"/>
      <c r="J25" s="66">
        <f>'Reaj 2016 - Região S e SE '!T27</f>
        <v>312</v>
      </c>
      <c r="K25" s="68"/>
      <c r="L25" s="275" t="e">
        <f t="shared" si="0"/>
        <v>#VALUE!</v>
      </c>
      <c r="M25" s="163"/>
      <c r="N25" s="276" t="e">
        <f t="shared" si="1"/>
        <v>#VALUE!</v>
      </c>
      <c r="O25" s="163"/>
      <c r="P25" s="277" t="e">
        <f t="shared" si="2"/>
        <v>#VALUE!</v>
      </c>
      <c r="Q25" s="167"/>
      <c r="R25" s="277" t="e">
        <f t="shared" si="3"/>
        <v>#VALUE!</v>
      </c>
      <c r="S25" s="163"/>
      <c r="T25" s="317" t="e">
        <f t="shared" si="6"/>
        <v>#VALUE!</v>
      </c>
      <c r="U25" s="317" t="s">
        <v>234</v>
      </c>
      <c r="V25" s="30"/>
      <c r="X25" s="251" t="s">
        <v>143</v>
      </c>
      <c r="Z25" s="251" t="s">
        <v>236</v>
      </c>
      <c r="AB25" s="299"/>
      <c r="AF25" s="287">
        <v>0</v>
      </c>
      <c r="AG25" s="288">
        <v>0</v>
      </c>
      <c r="AH25" s="288">
        <v>0</v>
      </c>
      <c r="AI25" s="288">
        <v>0</v>
      </c>
      <c r="AJ25" s="171">
        <f t="shared" si="4"/>
        <v>316.75126903553297</v>
      </c>
      <c r="AK25" s="171"/>
      <c r="AL25" s="171" t="e">
        <f t="shared" si="5"/>
        <v>#VALUE!</v>
      </c>
      <c r="AM25" s="171"/>
      <c r="AN25" s="288" t="s">
        <v>234</v>
      </c>
      <c r="AP25" s="7" t="s">
        <v>234</v>
      </c>
      <c r="AR25" s="61" t="e">
        <f t="shared" si="7"/>
        <v>#VALUE!</v>
      </c>
      <c r="AS25" s="30" t="e">
        <f t="shared" si="8"/>
        <v>#VALUE!</v>
      </c>
      <c r="AU25" s="30">
        <f>$F25-VLOOKUP($B25,'2017 2ºS - Região S e SE'!$B$6:$F$50,5,FALSE)</f>
        <v>0</v>
      </c>
    </row>
    <row r="26" spans="1:47" ht="15.75" hidden="1" customHeight="1" x14ac:dyDescent="0.25">
      <c r="A26" s="1"/>
      <c r="B26" s="22">
        <f>IF('Reaj 2016 - Região S e SE '!B29="","",'Reaj 2016 - Região S e SE '!B29)</f>
        <v>1114</v>
      </c>
      <c r="C26" s="9"/>
      <c r="D26" s="64" t="s">
        <v>19</v>
      </c>
      <c r="E26" s="1"/>
      <c r="F26" s="66">
        <f>'Reaj 2016 - Região S e SE '!P29</f>
        <v>316.75126903553297</v>
      </c>
      <c r="G26" s="67"/>
      <c r="H26" s="66">
        <f>'Reaj 2016 - Região S e SE '!R29</f>
        <v>4.7512690355329941</v>
      </c>
      <c r="I26" s="67"/>
      <c r="J26" s="66">
        <f>'Reaj 2016 - Região S e SE '!T29</f>
        <v>312</v>
      </c>
      <c r="K26" s="68"/>
      <c r="L26" s="275" t="e">
        <f t="shared" si="0"/>
        <v>#VALUE!</v>
      </c>
      <c r="M26" s="163"/>
      <c r="N26" s="276" t="e">
        <f t="shared" si="1"/>
        <v>#VALUE!</v>
      </c>
      <c r="O26" s="163"/>
      <c r="P26" s="277" t="e">
        <f t="shared" si="2"/>
        <v>#VALUE!</v>
      </c>
      <c r="Q26" s="167"/>
      <c r="R26" s="277" t="e">
        <f t="shared" si="3"/>
        <v>#VALUE!</v>
      </c>
      <c r="S26" s="163"/>
      <c r="T26" s="317" t="e">
        <f t="shared" si="6"/>
        <v>#VALUE!</v>
      </c>
      <c r="U26" s="317" t="s">
        <v>234</v>
      </c>
      <c r="V26" s="30"/>
      <c r="X26" s="251" t="s">
        <v>179</v>
      </c>
      <c r="Z26" s="251" t="s">
        <v>204</v>
      </c>
      <c r="AB26" s="299"/>
      <c r="AF26" s="287">
        <v>0</v>
      </c>
      <c r="AG26" s="288">
        <v>0</v>
      </c>
      <c r="AH26" s="288">
        <v>0</v>
      </c>
      <c r="AI26" s="288">
        <v>0</v>
      </c>
      <c r="AJ26" s="171">
        <f t="shared" si="4"/>
        <v>316.75126903553297</v>
      </c>
      <c r="AK26" s="171"/>
      <c r="AL26" s="171" t="e">
        <f t="shared" si="5"/>
        <v>#VALUE!</v>
      </c>
      <c r="AM26" s="171"/>
      <c r="AN26" s="288" t="s">
        <v>234</v>
      </c>
      <c r="AP26" s="7" t="s">
        <v>234</v>
      </c>
      <c r="AR26" s="61" t="e">
        <f t="shared" si="7"/>
        <v>#VALUE!</v>
      </c>
      <c r="AS26" s="30" t="e">
        <f t="shared" si="8"/>
        <v>#VALUE!</v>
      </c>
      <c r="AU26" s="30">
        <f>$F26-VLOOKUP($B26,'2017 2ºS - Região S e SE'!$B$6:$F$50,5,FALSE)</f>
        <v>0</v>
      </c>
    </row>
    <row r="27" spans="1:47" x14ac:dyDescent="0.25">
      <c r="A27" s="1"/>
      <c r="B27" s="22">
        <f>IF('Reaj 2016 - Região S e SE '!B30="","",'Reaj 2016 - Região S e SE '!B30)</f>
        <v>1132</v>
      </c>
      <c r="C27" s="9"/>
      <c r="D27" s="64" t="s">
        <v>94</v>
      </c>
      <c r="E27" s="1"/>
      <c r="F27" s="66">
        <f>'Reaj 2016 - Região S e SE '!P30</f>
        <v>312.69035532994923</v>
      </c>
      <c r="G27" s="67"/>
      <c r="H27" s="66">
        <f>'Reaj 2016 - Região S e SE '!R30</f>
        <v>4.690355329949238</v>
      </c>
      <c r="I27" s="67"/>
      <c r="J27" s="66">
        <f>'Reaj 2016 - Região S e SE '!T30</f>
        <v>308</v>
      </c>
      <c r="K27" s="68"/>
      <c r="L27" s="275">
        <f t="shared" si="0"/>
        <v>0.21753246753246749</v>
      </c>
      <c r="M27" s="163"/>
      <c r="N27" s="276">
        <f t="shared" si="1"/>
        <v>68.020304568527905</v>
      </c>
      <c r="O27" s="163"/>
      <c r="P27" s="277">
        <f t="shared" si="2"/>
        <v>244.67005076142132</v>
      </c>
      <c r="Q27" s="167"/>
      <c r="R27" s="277">
        <f t="shared" si="3"/>
        <v>3.6700507614213196</v>
      </c>
      <c r="S27" s="163"/>
      <c r="T27" s="317">
        <f t="shared" si="6"/>
        <v>241</v>
      </c>
      <c r="U27" s="317">
        <v>230.096</v>
      </c>
      <c r="V27" s="30"/>
      <c r="X27" s="251" t="s">
        <v>142</v>
      </c>
      <c r="Z27" s="251" t="s">
        <v>205</v>
      </c>
      <c r="AB27" s="299" t="s">
        <v>332</v>
      </c>
      <c r="AF27" s="287">
        <v>1132</v>
      </c>
      <c r="AG27" s="288">
        <v>292</v>
      </c>
      <c r="AH27" s="288">
        <v>4.38</v>
      </c>
      <c r="AI27" s="288">
        <v>230.096</v>
      </c>
      <c r="AJ27" s="171">
        <f t="shared" si="4"/>
        <v>20.690355329949227</v>
      </c>
      <c r="AK27" s="171"/>
      <c r="AL27" s="171">
        <f t="shared" si="5"/>
        <v>10.903999999999996</v>
      </c>
      <c r="AM27" s="171"/>
      <c r="AN27" s="288">
        <v>15</v>
      </c>
      <c r="AP27" s="7">
        <v>230.096</v>
      </c>
      <c r="AR27" s="61">
        <f t="shared" si="7"/>
        <v>0</v>
      </c>
      <c r="AS27" s="30">
        <f t="shared" si="8"/>
        <v>0</v>
      </c>
      <c r="AU27" s="30">
        <f>$F27-VLOOKUP($B27,'2017 2ºS - Região S e SE'!$B$6:$F$50,5,FALSE)</f>
        <v>0</v>
      </c>
    </row>
    <row r="28" spans="1:47" ht="15.75" hidden="1" customHeight="1" x14ac:dyDescent="0.25">
      <c r="A28" s="1"/>
      <c r="B28" s="22">
        <f>IF('Reaj 2016 - Região S e SE '!B31="","",'Reaj 2016 - Região S e SE '!B31)</f>
        <v>1115</v>
      </c>
      <c r="C28" s="9"/>
      <c r="D28" s="64" t="s">
        <v>20</v>
      </c>
      <c r="E28" s="1"/>
      <c r="F28" s="66">
        <f>'Reaj 2016 - Região S e SE '!P31</f>
        <v>316.75126903553297</v>
      </c>
      <c r="G28" s="67"/>
      <c r="H28" s="66">
        <f>'Reaj 2016 - Região S e SE '!R31</f>
        <v>4.7512690355329941</v>
      </c>
      <c r="I28" s="67"/>
      <c r="J28" s="66">
        <f>'Reaj 2016 - Região S e SE '!T31</f>
        <v>312</v>
      </c>
      <c r="K28" s="68"/>
      <c r="L28" s="275" t="e">
        <f t="shared" si="0"/>
        <v>#VALUE!</v>
      </c>
      <c r="M28" s="163"/>
      <c r="N28" s="276" t="e">
        <f t="shared" si="1"/>
        <v>#VALUE!</v>
      </c>
      <c r="O28" s="163"/>
      <c r="P28" s="277" t="e">
        <f t="shared" si="2"/>
        <v>#VALUE!</v>
      </c>
      <c r="Q28" s="167"/>
      <c r="R28" s="277" t="e">
        <f t="shared" si="3"/>
        <v>#VALUE!</v>
      </c>
      <c r="S28" s="163"/>
      <c r="T28" s="317" t="e">
        <f t="shared" si="6"/>
        <v>#VALUE!</v>
      </c>
      <c r="U28" s="317" t="s">
        <v>234</v>
      </c>
      <c r="V28" s="30"/>
      <c r="X28" s="251" t="s">
        <v>195</v>
      </c>
      <c r="Z28" s="251" t="s">
        <v>206</v>
      </c>
      <c r="AB28" s="299"/>
      <c r="AF28" s="287">
        <v>0</v>
      </c>
      <c r="AG28" s="288">
        <v>0</v>
      </c>
      <c r="AH28" s="288">
        <v>0</v>
      </c>
      <c r="AI28" s="288">
        <v>0</v>
      </c>
      <c r="AJ28" s="171">
        <f t="shared" si="4"/>
        <v>316.75126903553297</v>
      </c>
      <c r="AK28" s="171"/>
      <c r="AL28" s="171" t="e">
        <f t="shared" si="5"/>
        <v>#VALUE!</v>
      </c>
      <c r="AM28" s="171"/>
      <c r="AN28" s="288" t="s">
        <v>234</v>
      </c>
      <c r="AP28" s="7" t="s">
        <v>234</v>
      </c>
      <c r="AR28" s="61" t="e">
        <f t="shared" si="7"/>
        <v>#VALUE!</v>
      </c>
      <c r="AS28" s="30" t="e">
        <f t="shared" si="8"/>
        <v>#VALUE!</v>
      </c>
      <c r="AU28" s="30">
        <f>$F28-VLOOKUP($B28,'2017 2ºS - Região S e SE'!$B$6:$F$50,5,FALSE)</f>
        <v>0</v>
      </c>
    </row>
    <row r="29" spans="1:47" x14ac:dyDescent="0.25">
      <c r="A29" s="1"/>
      <c r="B29" s="99">
        <v>1142</v>
      </c>
      <c r="C29" s="100"/>
      <c r="D29" s="64" t="s">
        <v>287</v>
      </c>
      <c r="E29" s="1"/>
      <c r="F29" s="66">
        <f>F28</f>
        <v>316.75126903553297</v>
      </c>
      <c r="G29" s="67"/>
      <c r="H29" s="66"/>
      <c r="I29" s="67"/>
      <c r="J29" s="66"/>
      <c r="K29" s="68"/>
      <c r="L29" s="275">
        <f t="shared" si="0"/>
        <v>0.22756410256410251</v>
      </c>
      <c r="M29" s="163"/>
      <c r="N29" s="276">
        <f t="shared" si="1"/>
        <v>72.081218274111649</v>
      </c>
      <c r="O29" s="163"/>
      <c r="P29" s="277">
        <f t="shared" si="2"/>
        <v>244.67005076142132</v>
      </c>
      <c r="Q29" s="167"/>
      <c r="R29" s="277">
        <f t="shared" si="3"/>
        <v>3.6700507614213196</v>
      </c>
      <c r="S29" s="163"/>
      <c r="T29" s="317">
        <f t="shared" si="6"/>
        <v>241</v>
      </c>
      <c r="U29" s="66">
        <v>230.096</v>
      </c>
      <c r="V29" s="30"/>
      <c r="X29" s="251"/>
      <c r="Z29" s="251"/>
      <c r="AB29" s="299" t="s">
        <v>333</v>
      </c>
      <c r="AF29" s="287">
        <v>1142</v>
      </c>
      <c r="AG29" s="288">
        <v>292</v>
      </c>
      <c r="AH29" s="288">
        <v>4.38</v>
      </c>
      <c r="AI29" s="288">
        <v>230.096</v>
      </c>
      <c r="AJ29" s="171">
        <f t="shared" si="4"/>
        <v>24.751269035532971</v>
      </c>
      <c r="AK29" s="171"/>
      <c r="AL29" s="171">
        <f t="shared" si="5"/>
        <v>10.903999999999996</v>
      </c>
      <c r="AM29" s="171"/>
      <c r="AN29" s="288">
        <v>18</v>
      </c>
      <c r="AP29" s="7">
        <v>230.096</v>
      </c>
      <c r="AR29" s="61">
        <f t="shared" si="7"/>
        <v>0</v>
      </c>
      <c r="AS29" s="30">
        <f t="shared" si="8"/>
        <v>0</v>
      </c>
      <c r="AU29" s="30">
        <f>$F29-VLOOKUP($B29,'2017 2ºS - Região S e SE'!$B$6:$F$50,5,FALSE)</f>
        <v>0</v>
      </c>
    </row>
    <row r="30" spans="1:47" ht="15.75" hidden="1" customHeight="1" x14ac:dyDescent="0.25">
      <c r="A30" s="1"/>
      <c r="B30" s="22">
        <f>IF('Reaj 2016 - Região S e SE '!B32="","",'Reaj 2016 - Região S e SE '!B32)</f>
        <v>1126</v>
      </c>
      <c r="C30" s="9"/>
      <c r="D30" s="64" t="s">
        <v>44</v>
      </c>
      <c r="E30" s="1"/>
      <c r="F30" s="66">
        <f>'Reaj 2016 - Região S e SE '!P32</f>
        <v>316.75126903553297</v>
      </c>
      <c r="G30" s="67"/>
      <c r="H30" s="66">
        <f>'Reaj 2016 - Região S e SE '!R32</f>
        <v>4.7512690355329941</v>
      </c>
      <c r="I30" s="67"/>
      <c r="J30" s="66">
        <f>'Reaj 2016 - Região S e SE '!T32</f>
        <v>312</v>
      </c>
      <c r="K30" s="68"/>
      <c r="L30" s="275" t="e">
        <f t="shared" si="0"/>
        <v>#VALUE!</v>
      </c>
      <c r="M30" s="163"/>
      <c r="N30" s="276" t="e">
        <f t="shared" si="1"/>
        <v>#VALUE!</v>
      </c>
      <c r="O30" s="163"/>
      <c r="P30" s="277" t="e">
        <f t="shared" si="2"/>
        <v>#VALUE!</v>
      </c>
      <c r="Q30" s="167"/>
      <c r="R30" s="277" t="e">
        <f t="shared" si="3"/>
        <v>#VALUE!</v>
      </c>
      <c r="S30" s="163"/>
      <c r="T30" s="317" t="e">
        <f t="shared" si="6"/>
        <v>#VALUE!</v>
      </c>
      <c r="U30" s="317" t="s">
        <v>234</v>
      </c>
      <c r="V30" s="30"/>
      <c r="X30" s="251" t="s">
        <v>140</v>
      </c>
      <c r="Z30" s="251" t="s">
        <v>223</v>
      </c>
      <c r="AB30" s="299"/>
      <c r="AF30" s="287">
        <v>0</v>
      </c>
      <c r="AG30" s="288">
        <v>0</v>
      </c>
      <c r="AH30" s="288">
        <v>0</v>
      </c>
      <c r="AI30" s="288">
        <v>0</v>
      </c>
      <c r="AJ30" s="171">
        <f t="shared" si="4"/>
        <v>316.75126903553297</v>
      </c>
      <c r="AK30" s="171"/>
      <c r="AL30" s="171" t="e">
        <f t="shared" si="5"/>
        <v>#VALUE!</v>
      </c>
      <c r="AM30" s="171"/>
      <c r="AN30" s="288" t="s">
        <v>234</v>
      </c>
      <c r="AP30" s="7" t="s">
        <v>234</v>
      </c>
      <c r="AR30" s="61" t="e">
        <f t="shared" si="7"/>
        <v>#VALUE!</v>
      </c>
      <c r="AS30" s="30" t="e">
        <f t="shared" si="8"/>
        <v>#VALUE!</v>
      </c>
      <c r="AU30" s="30">
        <f>$F30-VLOOKUP($B30,'2017 2ºS - Região S e SE'!$B$6:$F$50,5,FALSE)</f>
        <v>0</v>
      </c>
    </row>
    <row r="31" spans="1:47" x14ac:dyDescent="0.25">
      <c r="A31" s="1"/>
      <c r="B31" s="22">
        <f>IF('Reaj 2016 - Região S e SE '!B33="","",'Reaj 2016 - Região S e SE '!B33)</f>
        <v>1122</v>
      </c>
      <c r="C31" s="9"/>
      <c r="D31" s="64" t="s">
        <v>21</v>
      </c>
      <c r="E31" s="1"/>
      <c r="F31" s="66">
        <f>'Reaj 2016 - Região S e SE '!P33</f>
        <v>329.94923857868019</v>
      </c>
      <c r="G31" s="67"/>
      <c r="H31" s="66">
        <f>'Reaj 2016 - Região S e SE '!R33</f>
        <v>4.9492385786802027</v>
      </c>
      <c r="I31" s="67"/>
      <c r="J31" s="66">
        <f>'Reaj 2016 - Região S e SE '!T33</f>
        <v>325</v>
      </c>
      <c r="K31" s="68"/>
      <c r="L31" s="275">
        <f t="shared" si="0"/>
        <v>0.19692307692307684</v>
      </c>
      <c r="M31" s="163"/>
      <c r="N31" s="276">
        <f t="shared" si="1"/>
        <v>64.974619289340069</v>
      </c>
      <c r="O31" s="163"/>
      <c r="P31" s="277">
        <f t="shared" si="2"/>
        <v>264.97461928934013</v>
      </c>
      <c r="Q31" s="167"/>
      <c r="R31" s="277">
        <f t="shared" si="3"/>
        <v>3.9746192893401018</v>
      </c>
      <c r="S31" s="163"/>
      <c r="T31" s="317">
        <f t="shared" si="6"/>
        <v>261</v>
      </c>
      <c r="U31" s="317">
        <v>250.584</v>
      </c>
      <c r="V31" s="30"/>
      <c r="X31" s="251" t="s">
        <v>141</v>
      </c>
      <c r="Z31" s="251" t="s">
        <v>228</v>
      </c>
      <c r="AB31" s="299" t="s">
        <v>385</v>
      </c>
      <c r="AF31" s="287">
        <v>1122</v>
      </c>
      <c r="AG31" s="288">
        <v>318</v>
      </c>
      <c r="AH31" s="288">
        <v>4.7699999999999996</v>
      </c>
      <c r="AI31" s="288">
        <v>250.584</v>
      </c>
      <c r="AJ31" s="171">
        <f t="shared" si="4"/>
        <v>11.949238578680195</v>
      </c>
      <c r="AK31" s="171"/>
      <c r="AL31" s="171">
        <f t="shared" si="5"/>
        <v>10.415999999999997</v>
      </c>
      <c r="AM31" s="171"/>
      <c r="AN31" s="288">
        <v>21</v>
      </c>
      <c r="AP31" s="7">
        <v>250.584</v>
      </c>
      <c r="AR31" s="61">
        <f t="shared" si="7"/>
        <v>0</v>
      </c>
      <c r="AS31" s="30">
        <f t="shared" si="8"/>
        <v>0</v>
      </c>
      <c r="AU31" s="30">
        <f>$F31-VLOOKUP($B31,'2017 2ºS - Região S e SE'!$B$6:$F$50,5,FALSE)</f>
        <v>0</v>
      </c>
    </row>
    <row r="32" spans="1:47" x14ac:dyDescent="0.25">
      <c r="A32" s="1"/>
      <c r="B32" s="187">
        <v>1136</v>
      </c>
      <c r="C32" s="335"/>
      <c r="D32" s="282" t="s">
        <v>499</v>
      </c>
      <c r="E32" s="336"/>
      <c r="F32" s="283">
        <f>F31</f>
        <v>329.94923857868019</v>
      </c>
      <c r="G32" s="337"/>
      <c r="H32" s="283"/>
      <c r="I32" s="337"/>
      <c r="J32" s="283"/>
      <c r="K32" s="338"/>
      <c r="L32" s="339">
        <f>L31</f>
        <v>0.19692307692307684</v>
      </c>
      <c r="M32" s="340"/>
      <c r="N32" s="341">
        <f>N31</f>
        <v>64.974619289340069</v>
      </c>
      <c r="O32" s="340"/>
      <c r="P32" s="342">
        <f>P31</f>
        <v>264.97461928934013</v>
      </c>
      <c r="Q32" s="343"/>
      <c r="R32" s="342">
        <f>R31</f>
        <v>3.9746192893401018</v>
      </c>
      <c r="S32" s="340"/>
      <c r="T32" s="293">
        <f>T31</f>
        <v>261</v>
      </c>
      <c r="U32" s="317"/>
      <c r="V32" s="30"/>
      <c r="X32" s="251"/>
      <c r="Z32" s="251"/>
      <c r="AB32" s="299" t="s">
        <v>334</v>
      </c>
      <c r="AF32" s="287"/>
      <c r="AG32" s="288"/>
      <c r="AH32" s="288"/>
      <c r="AI32" s="288"/>
      <c r="AJ32" s="171"/>
      <c r="AK32" s="171"/>
      <c r="AL32" s="171"/>
      <c r="AM32" s="171"/>
      <c r="AN32" s="288"/>
      <c r="AR32" s="61"/>
      <c r="AS32" s="30"/>
      <c r="AU32" s="30"/>
    </row>
    <row r="33" spans="1:47" x14ac:dyDescent="0.25">
      <c r="A33" s="1"/>
      <c r="B33" s="99">
        <v>1135</v>
      </c>
      <c r="C33" s="100"/>
      <c r="D33" s="64" t="s">
        <v>22</v>
      </c>
      <c r="E33" s="1"/>
      <c r="F33" s="66">
        <f>F31</f>
        <v>329.94923857868019</v>
      </c>
      <c r="G33" s="67"/>
      <c r="H33" s="66"/>
      <c r="I33" s="67"/>
      <c r="J33" s="66"/>
      <c r="K33" s="68"/>
      <c r="L33" s="275">
        <f>L31</f>
        <v>0.19692307692307684</v>
      </c>
      <c r="M33" s="163"/>
      <c r="N33" s="66">
        <f>N31</f>
        <v>64.974619289340069</v>
      </c>
      <c r="O33" s="163"/>
      <c r="P33" s="66">
        <f>P31</f>
        <v>264.97461928934013</v>
      </c>
      <c r="Q33" s="167"/>
      <c r="R33" s="66">
        <f>R31</f>
        <v>3.9746192893401018</v>
      </c>
      <c r="S33" s="163"/>
      <c r="T33" s="317">
        <f t="shared" si="6"/>
        <v>261</v>
      </c>
      <c r="U33" s="66">
        <v>250.584</v>
      </c>
      <c r="V33" s="30"/>
      <c r="X33" s="251"/>
      <c r="Z33" s="251"/>
      <c r="AB33" s="299" t="s">
        <v>335</v>
      </c>
      <c r="AF33" s="287">
        <v>1135</v>
      </c>
      <c r="AG33" s="288">
        <v>318</v>
      </c>
      <c r="AH33" s="288">
        <v>4.7699999999999996</v>
      </c>
      <c r="AI33" s="288">
        <v>250.584</v>
      </c>
      <c r="AJ33" s="171">
        <f t="shared" si="4"/>
        <v>11.949238578680195</v>
      </c>
      <c r="AK33" s="171"/>
      <c r="AL33" s="171">
        <f t="shared" si="5"/>
        <v>10.415999999999997</v>
      </c>
      <c r="AM33" s="171"/>
      <c r="AN33" s="288">
        <v>20</v>
      </c>
      <c r="AP33" s="7">
        <v>250.584</v>
      </c>
      <c r="AR33" s="61">
        <f t="shared" si="7"/>
        <v>0</v>
      </c>
      <c r="AS33" s="30">
        <f t="shared" si="8"/>
        <v>0</v>
      </c>
      <c r="AU33" s="30">
        <f>$F33-VLOOKUP($B33,'2017 2ºS - Região S e SE'!$B$6:$F$50,5,FALSE)</f>
        <v>0</v>
      </c>
    </row>
    <row r="34" spans="1:47" x14ac:dyDescent="0.25">
      <c r="A34" s="1"/>
      <c r="B34" s="22">
        <f>IF('Reaj 2016 - Região S e SE '!B35="","",'Reaj 2016 - Região S e SE '!B35)</f>
        <v>2009</v>
      </c>
      <c r="C34" s="9"/>
      <c r="D34" s="64" t="s">
        <v>78</v>
      </c>
      <c r="E34" s="1"/>
      <c r="F34" s="66">
        <f>'Reaj 2016 - Região S e SE '!P35</f>
        <v>312.69035532994923</v>
      </c>
      <c r="G34" s="67"/>
      <c r="H34" s="66">
        <f>'Reaj 2016 - Região S e SE '!R35</f>
        <v>4.690355329949238</v>
      </c>
      <c r="I34" s="67"/>
      <c r="J34" s="66">
        <f>'Reaj 2016 - Região S e SE '!T35</f>
        <v>308</v>
      </c>
      <c r="K34" s="68"/>
      <c r="L34" s="275">
        <f t="shared" si="0"/>
        <v>0.21753246753246749</v>
      </c>
      <c r="M34" s="163"/>
      <c r="N34" s="276">
        <f t="shared" si="1"/>
        <v>68.020304568527905</v>
      </c>
      <c r="O34" s="163"/>
      <c r="P34" s="277">
        <f t="shared" si="2"/>
        <v>244.67005076142132</v>
      </c>
      <c r="Q34" s="167"/>
      <c r="R34" s="277">
        <f t="shared" si="3"/>
        <v>3.6700507614213196</v>
      </c>
      <c r="S34" s="163"/>
      <c r="T34" s="317">
        <f t="shared" si="6"/>
        <v>241</v>
      </c>
      <c r="U34" s="317">
        <v>230.096</v>
      </c>
      <c r="V34" s="30"/>
      <c r="X34" s="251" t="s">
        <v>180</v>
      </c>
      <c r="Z34" s="251" t="s">
        <v>207</v>
      </c>
      <c r="AB34" s="299" t="s">
        <v>336</v>
      </c>
      <c r="AF34" s="287">
        <v>2009</v>
      </c>
      <c r="AG34" s="288">
        <v>292</v>
      </c>
      <c r="AH34" s="288">
        <v>4.38</v>
      </c>
      <c r="AI34" s="288">
        <v>230.096</v>
      </c>
      <c r="AJ34" s="171">
        <f t="shared" si="4"/>
        <v>20.690355329949227</v>
      </c>
      <c r="AK34" s="171"/>
      <c r="AL34" s="171">
        <f t="shared" si="5"/>
        <v>10.903999999999996</v>
      </c>
      <c r="AM34" s="171"/>
      <c r="AN34" s="288">
        <v>34</v>
      </c>
      <c r="AP34" s="7">
        <v>230.096</v>
      </c>
      <c r="AR34" s="61">
        <f t="shared" si="7"/>
        <v>0</v>
      </c>
      <c r="AS34" s="30">
        <f t="shared" si="8"/>
        <v>0</v>
      </c>
      <c r="AU34" s="30">
        <f>$F34-VLOOKUP($B34,'2017 2ºS - Região S e SE'!$B$6:$F$50,5,FALSE)</f>
        <v>0</v>
      </c>
    </row>
    <row r="35" spans="1:47" ht="15.75" hidden="1" customHeight="1" x14ac:dyDescent="0.25">
      <c r="A35" s="1"/>
      <c r="B35" s="22">
        <f>IF('Reaj 2016 - Região S e SE '!B36="","",'Reaj 2016 - Região S e SE '!B36)</f>
        <v>1101</v>
      </c>
      <c r="C35" s="9"/>
      <c r="D35" s="64" t="s">
        <v>104</v>
      </c>
      <c r="E35" s="1"/>
      <c r="F35" s="66">
        <f>'Reaj 2016 - Região S e SE '!P36</f>
        <v>329.94923857868019</v>
      </c>
      <c r="G35" s="67"/>
      <c r="H35" s="66">
        <f>'Reaj 2016 - Região S e SE '!R36</f>
        <v>4.9492385786802027</v>
      </c>
      <c r="I35" s="67"/>
      <c r="J35" s="66">
        <f>'Reaj 2016 - Região S e SE '!T36</f>
        <v>325</v>
      </c>
      <c r="K35" s="68"/>
      <c r="L35" s="275" t="e">
        <f t="shared" si="0"/>
        <v>#VALUE!</v>
      </c>
      <c r="M35" s="163"/>
      <c r="N35" s="276" t="e">
        <f t="shared" si="1"/>
        <v>#VALUE!</v>
      </c>
      <c r="O35" s="163"/>
      <c r="P35" s="277" t="e">
        <f t="shared" si="2"/>
        <v>#VALUE!</v>
      </c>
      <c r="Q35" s="167"/>
      <c r="R35" s="277" t="e">
        <f t="shared" si="3"/>
        <v>#VALUE!</v>
      </c>
      <c r="S35" s="163"/>
      <c r="T35" s="317" t="e">
        <f t="shared" si="6"/>
        <v>#VALUE!</v>
      </c>
      <c r="U35" s="317" t="s">
        <v>234</v>
      </c>
      <c r="V35" s="30"/>
      <c r="X35" s="251" t="s">
        <v>219</v>
      </c>
      <c r="Z35" s="251" t="s">
        <v>214</v>
      </c>
      <c r="AB35" s="299"/>
      <c r="AF35" s="287">
        <v>0</v>
      </c>
      <c r="AG35" s="288">
        <v>0</v>
      </c>
      <c r="AH35" s="288">
        <v>0</v>
      </c>
      <c r="AI35" s="288">
        <v>0</v>
      </c>
      <c r="AJ35" s="171">
        <f t="shared" si="4"/>
        <v>329.94923857868019</v>
      </c>
      <c r="AK35" s="171"/>
      <c r="AL35" s="171" t="e">
        <f t="shared" si="5"/>
        <v>#VALUE!</v>
      </c>
      <c r="AM35" s="171"/>
      <c r="AN35" s="288" t="s">
        <v>234</v>
      </c>
      <c r="AP35" s="7" t="s">
        <v>234</v>
      </c>
      <c r="AR35" s="61" t="e">
        <f t="shared" si="7"/>
        <v>#VALUE!</v>
      </c>
      <c r="AS35" s="30" t="e">
        <f t="shared" si="8"/>
        <v>#VALUE!</v>
      </c>
      <c r="AU35" s="30">
        <f>$F35-VLOOKUP($B35,'2017 2ºS - Região S e SE'!$B$6:$F$50,5,FALSE)</f>
        <v>0</v>
      </c>
    </row>
    <row r="36" spans="1:47" ht="18" customHeight="1" x14ac:dyDescent="0.25">
      <c r="A36" s="1"/>
      <c r="B36" s="22">
        <f>IF('Reaj 2016 - Região S e SE '!B37="","",'Reaj 2016 - Região S e SE '!B37)</f>
        <v>2010</v>
      </c>
      <c r="C36" s="9"/>
      <c r="D36" s="64" t="s">
        <v>79</v>
      </c>
      <c r="E36" s="1"/>
      <c r="F36" s="301">
        <f>'Reaj 2016 - Região S e SE '!P37</f>
        <v>312.69035532994923</v>
      </c>
      <c r="G36" s="9"/>
      <c r="H36" s="301">
        <f>'Reaj 2016 - Região S e SE '!R37</f>
        <v>4.690355329949238</v>
      </c>
      <c r="I36" s="9"/>
      <c r="J36" s="301">
        <f>'Reaj 2016 - Região S e SE '!T37</f>
        <v>308</v>
      </c>
      <c r="K36" s="1"/>
      <c r="L36" s="320">
        <f t="shared" si="0"/>
        <v>0.21753246753246749</v>
      </c>
      <c r="M36" s="302"/>
      <c r="N36" s="321">
        <f t="shared" si="1"/>
        <v>68.020304568527905</v>
      </c>
      <c r="O36" s="302"/>
      <c r="P36" s="322">
        <f t="shared" si="2"/>
        <v>244.67005076142132</v>
      </c>
      <c r="Q36" s="303"/>
      <c r="R36" s="322">
        <f t="shared" si="3"/>
        <v>3.6700507614213196</v>
      </c>
      <c r="S36" s="302"/>
      <c r="T36" s="317">
        <f t="shared" si="6"/>
        <v>241</v>
      </c>
      <c r="U36" s="323">
        <v>230.096</v>
      </c>
      <c r="V36" s="30"/>
      <c r="X36" s="251" t="s">
        <v>182</v>
      </c>
      <c r="Z36" s="251" t="s">
        <v>193</v>
      </c>
      <c r="AB36" s="299" t="s">
        <v>337</v>
      </c>
      <c r="AF36" s="287">
        <v>2010</v>
      </c>
      <c r="AG36" s="288">
        <v>292</v>
      </c>
      <c r="AH36" s="288">
        <v>4.38</v>
      </c>
      <c r="AI36" s="288">
        <v>230.096</v>
      </c>
      <c r="AJ36" s="171">
        <f t="shared" si="4"/>
        <v>20.690355329949227</v>
      </c>
      <c r="AK36" s="171"/>
      <c r="AL36" s="171">
        <f t="shared" si="5"/>
        <v>10.903999999999996</v>
      </c>
      <c r="AM36" s="171"/>
      <c r="AN36" s="288">
        <v>33</v>
      </c>
      <c r="AP36" s="7">
        <v>230.096</v>
      </c>
      <c r="AR36" s="61">
        <f t="shared" si="7"/>
        <v>0</v>
      </c>
      <c r="AS36" s="30">
        <f t="shared" si="8"/>
        <v>0</v>
      </c>
      <c r="AU36" s="30">
        <f>$F36-VLOOKUP($B36,'2017 2ºS - Região S e SE'!$B$6:$F$50,5,FALSE)</f>
        <v>0</v>
      </c>
    </row>
    <row r="37" spans="1:47" hidden="1" x14ac:dyDescent="0.25">
      <c r="A37" s="1"/>
      <c r="B37" s="22">
        <f>IF('Reaj 2016 - Região S e SE '!B38="","",'Reaj 2016 - Região S e SE '!B38)</f>
        <v>1106</v>
      </c>
      <c r="C37" s="9"/>
      <c r="D37" s="64" t="s">
        <v>24</v>
      </c>
      <c r="E37" s="1"/>
      <c r="F37" s="66">
        <f>'Reaj 2016 - Região S e SE '!P38</f>
        <v>316.75126903553297</v>
      </c>
      <c r="G37" s="67"/>
      <c r="H37" s="66">
        <f>'Reaj 2016 - Região S e SE '!R38</f>
        <v>4.7512690355329941</v>
      </c>
      <c r="I37" s="67"/>
      <c r="J37" s="66">
        <f>'Reaj 2016 - Região S e SE '!T38</f>
        <v>312</v>
      </c>
      <c r="K37" s="68"/>
      <c r="L37" s="275" t="e">
        <f t="shared" si="0"/>
        <v>#VALUE!</v>
      </c>
      <c r="M37" s="163"/>
      <c r="N37" s="276" t="e">
        <f t="shared" si="1"/>
        <v>#VALUE!</v>
      </c>
      <c r="O37" s="163"/>
      <c r="P37" s="277" t="e">
        <f t="shared" si="2"/>
        <v>#VALUE!</v>
      </c>
      <c r="Q37" s="167"/>
      <c r="R37" s="277" t="e">
        <f t="shared" si="3"/>
        <v>#VALUE!</v>
      </c>
      <c r="S37" s="163"/>
      <c r="T37" s="317" t="e">
        <f t="shared" si="6"/>
        <v>#VALUE!</v>
      </c>
      <c r="U37" s="317" t="s">
        <v>234</v>
      </c>
      <c r="V37" s="30"/>
      <c r="X37" s="251" t="s">
        <v>183</v>
      </c>
      <c r="Z37" s="251" t="s">
        <v>215</v>
      </c>
      <c r="AB37" s="299"/>
      <c r="AF37" s="287">
        <v>0</v>
      </c>
      <c r="AG37" s="288">
        <v>0</v>
      </c>
      <c r="AH37" s="288">
        <v>0</v>
      </c>
      <c r="AI37" s="288">
        <v>0</v>
      </c>
      <c r="AJ37" s="171">
        <f t="shared" si="4"/>
        <v>316.75126903553297</v>
      </c>
      <c r="AK37" s="171"/>
      <c r="AL37" s="171" t="e">
        <f t="shared" si="5"/>
        <v>#VALUE!</v>
      </c>
      <c r="AM37" s="171"/>
      <c r="AN37" s="288" t="s">
        <v>234</v>
      </c>
      <c r="AP37" s="7" t="s">
        <v>234</v>
      </c>
      <c r="AR37" s="61" t="e">
        <f t="shared" si="7"/>
        <v>#VALUE!</v>
      </c>
      <c r="AS37" s="30" t="e">
        <f t="shared" si="8"/>
        <v>#VALUE!</v>
      </c>
      <c r="AU37" s="30">
        <f>$F37-VLOOKUP($B37,'2017 2ºS - Região S e SE'!$B$6:$F$50,5,FALSE)</f>
        <v>0</v>
      </c>
    </row>
    <row r="38" spans="1:47" x14ac:dyDescent="0.25">
      <c r="A38" s="1"/>
      <c r="B38" s="99">
        <v>1137</v>
      </c>
      <c r="C38" s="100"/>
      <c r="D38" s="64" t="s">
        <v>288</v>
      </c>
      <c r="E38" s="1"/>
      <c r="F38" s="66">
        <f>F37</f>
        <v>316.75126903553297</v>
      </c>
      <c r="G38" s="67"/>
      <c r="H38" s="66"/>
      <c r="I38" s="67"/>
      <c r="J38" s="66"/>
      <c r="K38" s="68"/>
      <c r="L38" s="275">
        <f t="shared" si="0"/>
        <v>0.22756410256410251</v>
      </c>
      <c r="M38" s="163"/>
      <c r="N38" s="276">
        <f t="shared" si="1"/>
        <v>72.081218274111649</v>
      </c>
      <c r="O38" s="163"/>
      <c r="P38" s="277">
        <f t="shared" si="2"/>
        <v>244.67005076142132</v>
      </c>
      <c r="Q38" s="167"/>
      <c r="R38" s="277">
        <f t="shared" si="3"/>
        <v>3.6700507614213196</v>
      </c>
      <c r="S38" s="163"/>
      <c r="T38" s="317">
        <f t="shared" si="6"/>
        <v>241</v>
      </c>
      <c r="U38" s="66">
        <v>230.096</v>
      </c>
      <c r="V38" s="30"/>
      <c r="X38" s="251"/>
      <c r="Z38" s="251"/>
      <c r="AB38" s="299" t="s">
        <v>338</v>
      </c>
      <c r="AF38" s="287">
        <v>1137</v>
      </c>
      <c r="AG38" s="288">
        <v>292</v>
      </c>
      <c r="AH38" s="288">
        <v>4.38</v>
      </c>
      <c r="AI38" s="288">
        <v>230.096</v>
      </c>
      <c r="AJ38" s="171">
        <f t="shared" si="4"/>
        <v>24.751269035532971</v>
      </c>
      <c r="AK38" s="171"/>
      <c r="AL38" s="171">
        <f t="shared" si="5"/>
        <v>10.903999999999996</v>
      </c>
      <c r="AM38" s="171"/>
      <c r="AN38" s="288">
        <v>22</v>
      </c>
      <c r="AP38" s="7">
        <v>230.096</v>
      </c>
      <c r="AR38" s="61">
        <f t="shared" si="7"/>
        <v>0</v>
      </c>
      <c r="AS38" s="30">
        <f t="shared" si="8"/>
        <v>0</v>
      </c>
      <c r="AU38" s="30">
        <f>$F38-VLOOKUP($B38,'2017 2ºS - Região S e SE'!$B$6:$F$50,5,FALSE)</f>
        <v>0</v>
      </c>
    </row>
    <row r="39" spans="1:47" ht="15.75" hidden="1" customHeight="1" x14ac:dyDescent="0.25">
      <c r="A39" s="1"/>
      <c r="B39" s="22">
        <f>IF('Reaj 2016 - Região S e SE '!B39="","",'Reaj 2016 - Região S e SE '!B39)</f>
        <v>1131</v>
      </c>
      <c r="C39" s="9"/>
      <c r="D39" s="64" t="s">
        <v>25</v>
      </c>
      <c r="E39" s="1"/>
      <c r="F39" s="66">
        <f>'Reaj 2016 - Região S e SE '!P39</f>
        <v>316.75126903553297</v>
      </c>
      <c r="G39" s="67"/>
      <c r="H39" s="66">
        <f>'Reaj 2016 - Região S e SE '!R39</f>
        <v>4.7512690355329941</v>
      </c>
      <c r="I39" s="67"/>
      <c r="J39" s="66">
        <f>'Reaj 2016 - Região S e SE '!T39</f>
        <v>312</v>
      </c>
      <c r="K39" s="68"/>
      <c r="L39" s="275" t="e">
        <f t="shared" si="0"/>
        <v>#VALUE!</v>
      </c>
      <c r="M39" s="163"/>
      <c r="N39" s="276" t="e">
        <f t="shared" si="1"/>
        <v>#VALUE!</v>
      </c>
      <c r="O39" s="163"/>
      <c r="P39" s="277" t="e">
        <f t="shared" si="2"/>
        <v>#VALUE!</v>
      </c>
      <c r="Q39" s="167"/>
      <c r="R39" s="277" t="e">
        <f t="shared" si="3"/>
        <v>#VALUE!</v>
      </c>
      <c r="S39" s="163"/>
      <c r="T39" s="317" t="e">
        <f t="shared" si="6"/>
        <v>#VALUE!</v>
      </c>
      <c r="U39" s="317" t="s">
        <v>234</v>
      </c>
      <c r="V39" s="30"/>
      <c r="X39" s="251" t="s">
        <v>281</v>
      </c>
      <c r="Z39" s="251" t="s">
        <v>181</v>
      </c>
      <c r="AB39" s="299"/>
      <c r="AF39" s="287">
        <v>0</v>
      </c>
      <c r="AG39" s="288">
        <v>0</v>
      </c>
      <c r="AH39" s="288">
        <v>0</v>
      </c>
      <c r="AI39" s="288">
        <v>0</v>
      </c>
      <c r="AJ39" s="171">
        <f t="shared" si="4"/>
        <v>316.75126903553297</v>
      </c>
      <c r="AK39" s="171"/>
      <c r="AL39" s="171" t="e">
        <f t="shared" si="5"/>
        <v>#VALUE!</v>
      </c>
      <c r="AM39" s="171"/>
      <c r="AN39" s="288" t="s">
        <v>234</v>
      </c>
      <c r="AP39" s="7" t="s">
        <v>234</v>
      </c>
      <c r="AR39" s="61" t="e">
        <f t="shared" si="7"/>
        <v>#VALUE!</v>
      </c>
      <c r="AS39" s="30" t="e">
        <f t="shared" si="8"/>
        <v>#VALUE!</v>
      </c>
      <c r="AU39" s="30">
        <f>$F39-VLOOKUP($B39,'2017 2ºS - Região S e SE'!$B$6:$F$50,5,FALSE)</f>
        <v>0</v>
      </c>
    </row>
    <row r="40" spans="1:47" x14ac:dyDescent="0.25">
      <c r="A40" s="1"/>
      <c r="B40" s="22">
        <v>1104</v>
      </c>
      <c r="C40" s="9"/>
      <c r="D40" s="64" t="s">
        <v>95</v>
      </c>
      <c r="E40" s="1"/>
      <c r="F40" s="66">
        <f>'Reaj 2016 - Região S e SE '!P40</f>
        <v>285.2791878172589</v>
      </c>
      <c r="G40" s="67"/>
      <c r="H40" s="66">
        <f>'Reaj 2016 - Região S e SE '!R41</f>
        <v>4.690355329949238</v>
      </c>
      <c r="I40" s="67"/>
      <c r="J40" s="66">
        <f>'Reaj 2016 - Região S e SE '!T41</f>
        <v>308</v>
      </c>
      <c r="K40" s="68"/>
      <c r="L40" s="275">
        <f t="shared" si="0"/>
        <v>0.14234875444839862</v>
      </c>
      <c r="M40" s="163"/>
      <c r="N40" s="276">
        <f t="shared" si="1"/>
        <v>40.609137055837579</v>
      </c>
      <c r="O40" s="163"/>
      <c r="P40" s="277">
        <f t="shared" si="2"/>
        <v>244.67005076142132</v>
      </c>
      <c r="Q40" s="167"/>
      <c r="R40" s="277">
        <f t="shared" si="3"/>
        <v>3.6700507614213196</v>
      </c>
      <c r="S40" s="163"/>
      <c r="T40" s="317">
        <f t="shared" si="6"/>
        <v>241</v>
      </c>
      <c r="U40" s="317">
        <v>230.096</v>
      </c>
      <c r="V40" s="30"/>
      <c r="X40" s="251" t="s">
        <v>218</v>
      </c>
      <c r="Z40" s="251" t="s">
        <v>231</v>
      </c>
      <c r="AB40" s="299" t="s">
        <v>339</v>
      </c>
      <c r="AF40" s="287">
        <v>1104</v>
      </c>
      <c r="AG40" s="288">
        <v>292</v>
      </c>
      <c r="AH40" s="288">
        <v>4.38</v>
      </c>
      <c r="AI40" s="288">
        <v>230.096</v>
      </c>
      <c r="AJ40" s="171">
        <f t="shared" si="4"/>
        <v>-6.7208121827410992</v>
      </c>
      <c r="AK40" s="171"/>
      <c r="AL40" s="171">
        <f t="shared" si="5"/>
        <v>10.903999999999996</v>
      </c>
      <c r="AM40" s="171"/>
      <c r="AN40" s="288">
        <v>23</v>
      </c>
      <c r="AP40" s="7">
        <v>230.096</v>
      </c>
      <c r="AR40" s="61">
        <f t="shared" si="7"/>
        <v>0</v>
      </c>
      <c r="AS40" s="30">
        <f t="shared" si="8"/>
        <v>0</v>
      </c>
      <c r="AU40" s="30">
        <f>$F40-VLOOKUP($B40,'2017 2ºS - Região S e SE'!$B$6:$F$50,5,FALSE)</f>
        <v>0</v>
      </c>
    </row>
    <row r="41" spans="1:47" ht="15.75" hidden="1" customHeight="1" x14ac:dyDescent="0.25">
      <c r="A41" s="1"/>
      <c r="B41" s="22">
        <f>IF('Reaj 2016 - Região S e SE '!B42="","",'Reaj 2016 - Região S e SE '!B42)</f>
        <v>1111</v>
      </c>
      <c r="C41" s="9"/>
      <c r="D41" s="64" t="s">
        <v>40</v>
      </c>
      <c r="E41" s="1"/>
      <c r="F41" s="66">
        <f>'Reaj 2016 - Região S e SE '!P42</f>
        <v>329.94923857868019</v>
      </c>
      <c r="G41" s="67"/>
      <c r="H41" s="66">
        <f>'Reaj 2016 - Região S e SE '!R42</f>
        <v>4.9492385786802027</v>
      </c>
      <c r="I41" s="67"/>
      <c r="J41" s="66">
        <f>'Reaj 2016 - Região S e SE '!T42</f>
        <v>325</v>
      </c>
      <c r="K41" s="68"/>
      <c r="L41" s="275" t="e">
        <f t="shared" si="0"/>
        <v>#VALUE!</v>
      </c>
      <c r="M41" s="163"/>
      <c r="N41" s="276" t="e">
        <f t="shared" si="1"/>
        <v>#VALUE!</v>
      </c>
      <c r="O41" s="163"/>
      <c r="P41" s="277" t="e">
        <f t="shared" si="2"/>
        <v>#VALUE!</v>
      </c>
      <c r="Q41" s="167"/>
      <c r="R41" s="277" t="e">
        <f t="shared" si="3"/>
        <v>#VALUE!</v>
      </c>
      <c r="S41" s="163"/>
      <c r="T41" s="317" t="e">
        <f t="shared" si="6"/>
        <v>#VALUE!</v>
      </c>
      <c r="U41" s="317" t="s">
        <v>234</v>
      </c>
      <c r="V41" s="30"/>
      <c r="X41" s="251" t="s">
        <v>184</v>
      </c>
      <c r="Z41" s="251" t="s">
        <v>186</v>
      </c>
      <c r="AB41" s="299"/>
      <c r="AF41" s="287">
        <v>0</v>
      </c>
      <c r="AG41" s="288">
        <v>0</v>
      </c>
      <c r="AH41" s="288">
        <v>0</v>
      </c>
      <c r="AI41" s="288">
        <v>0</v>
      </c>
      <c r="AJ41" s="171">
        <f t="shared" si="4"/>
        <v>329.94923857868019</v>
      </c>
      <c r="AK41" s="171"/>
      <c r="AL41" s="171" t="e">
        <f t="shared" si="5"/>
        <v>#VALUE!</v>
      </c>
      <c r="AM41" s="171"/>
      <c r="AN41" s="288" t="s">
        <v>234</v>
      </c>
      <c r="AP41" s="7" t="s">
        <v>234</v>
      </c>
      <c r="AR41" s="61" t="e">
        <f t="shared" si="7"/>
        <v>#VALUE!</v>
      </c>
      <c r="AS41" s="30" t="e">
        <f t="shared" si="8"/>
        <v>#VALUE!</v>
      </c>
      <c r="AU41" s="30">
        <f>$F41-VLOOKUP($B41,'2017 2ºS - Região S e SE'!$B$6:$F$50,5,FALSE)</f>
        <v>0</v>
      </c>
    </row>
    <row r="42" spans="1:47" x14ac:dyDescent="0.25">
      <c r="A42" s="1"/>
      <c r="B42" s="22">
        <f>IF('Reaj 2016 - Região S e SE '!B43="","",'Reaj 2016 - Região S e SE '!B43)</f>
        <v>2006</v>
      </c>
      <c r="C42" s="9"/>
      <c r="D42" s="64" t="s">
        <v>80</v>
      </c>
      <c r="E42" s="1"/>
      <c r="F42" s="66">
        <f>'Reaj 2016 - Região S e SE '!P43</f>
        <v>312.69035532994923</v>
      </c>
      <c r="G42" s="67"/>
      <c r="H42" s="66">
        <f>'Reaj 2016 - Região S e SE '!R43</f>
        <v>4.690355329949238</v>
      </c>
      <c r="I42" s="67"/>
      <c r="J42" s="66">
        <f>'Reaj 2016 - Região S e SE '!T43</f>
        <v>308</v>
      </c>
      <c r="K42" s="68"/>
      <c r="L42" s="275">
        <f t="shared" si="0"/>
        <v>0.21753246753246749</v>
      </c>
      <c r="M42" s="163"/>
      <c r="N42" s="276">
        <f t="shared" si="1"/>
        <v>68.020304568527905</v>
      </c>
      <c r="O42" s="163"/>
      <c r="P42" s="277">
        <f t="shared" si="2"/>
        <v>244.67005076142132</v>
      </c>
      <c r="Q42" s="167"/>
      <c r="R42" s="277">
        <f t="shared" si="3"/>
        <v>3.6700507614213196</v>
      </c>
      <c r="S42" s="163"/>
      <c r="T42" s="317">
        <f t="shared" si="6"/>
        <v>241</v>
      </c>
      <c r="U42" s="317">
        <v>230.096</v>
      </c>
      <c r="V42" s="30"/>
      <c r="X42" s="251" t="s">
        <v>187</v>
      </c>
      <c r="Z42" s="251" t="s">
        <v>216</v>
      </c>
      <c r="AB42" s="299" t="s">
        <v>340</v>
      </c>
      <c r="AF42" s="287">
        <v>2006</v>
      </c>
      <c r="AG42" s="288">
        <v>292</v>
      </c>
      <c r="AH42" s="288">
        <v>4.38</v>
      </c>
      <c r="AI42" s="288">
        <v>230.096</v>
      </c>
      <c r="AJ42" s="171">
        <f t="shared" si="4"/>
        <v>20.690355329949227</v>
      </c>
      <c r="AK42" s="171"/>
      <c r="AL42" s="171">
        <f t="shared" si="5"/>
        <v>10.903999999999996</v>
      </c>
      <c r="AM42" s="171"/>
      <c r="AN42" s="288">
        <v>35</v>
      </c>
      <c r="AP42" s="7">
        <v>230.096</v>
      </c>
      <c r="AR42" s="61">
        <f t="shared" si="7"/>
        <v>0</v>
      </c>
      <c r="AS42" s="30">
        <f t="shared" si="8"/>
        <v>0</v>
      </c>
      <c r="AU42" s="30">
        <f>$F42-VLOOKUP($B42,'2017 2ºS - Região S e SE'!$B$6:$F$50,5,FALSE)</f>
        <v>0</v>
      </c>
    </row>
    <row r="43" spans="1:47" x14ac:dyDescent="0.25">
      <c r="A43" s="1"/>
      <c r="B43" s="22">
        <f>IF('Reaj 2016 - Região S e SE '!B44="","",'Reaj 2016 - Região S e SE '!B44)</f>
        <v>1102</v>
      </c>
      <c r="C43" s="9"/>
      <c r="D43" s="64" t="s">
        <v>26</v>
      </c>
      <c r="E43" s="1"/>
      <c r="F43" s="66">
        <f>'Reaj 2016 - Região S e SE '!P44</f>
        <v>329.94923857868019</v>
      </c>
      <c r="G43" s="67"/>
      <c r="H43" s="66">
        <f>'Reaj 2016 - Região S e SE '!R44</f>
        <v>4.9492385786802027</v>
      </c>
      <c r="I43" s="67"/>
      <c r="J43" s="66">
        <f>'Reaj 2016 - Região S e SE '!T44</f>
        <v>325</v>
      </c>
      <c r="K43" s="68"/>
      <c r="L43" s="275">
        <f t="shared" si="0"/>
        <v>0.19692307692307684</v>
      </c>
      <c r="M43" s="163"/>
      <c r="N43" s="276">
        <f t="shared" si="1"/>
        <v>64.974619289340069</v>
      </c>
      <c r="O43" s="163"/>
      <c r="P43" s="277">
        <f t="shared" si="2"/>
        <v>264.97461928934013</v>
      </c>
      <c r="Q43" s="167"/>
      <c r="R43" s="277">
        <f t="shared" si="3"/>
        <v>3.9746192893401018</v>
      </c>
      <c r="S43" s="163"/>
      <c r="T43" s="317">
        <f t="shared" si="6"/>
        <v>261</v>
      </c>
      <c r="U43" s="317">
        <v>250.584</v>
      </c>
      <c r="V43" s="30"/>
      <c r="X43" s="251" t="s">
        <v>188</v>
      </c>
      <c r="Z43" s="251" t="s">
        <v>209</v>
      </c>
      <c r="AB43" s="299" t="s">
        <v>341</v>
      </c>
      <c r="AF43" s="287">
        <v>1102</v>
      </c>
      <c r="AG43" s="288">
        <v>318</v>
      </c>
      <c r="AH43" s="288">
        <v>4.7699999999999996</v>
      </c>
      <c r="AI43" s="288">
        <v>250.584</v>
      </c>
      <c r="AJ43" s="171">
        <f t="shared" si="4"/>
        <v>11.949238578680195</v>
      </c>
      <c r="AK43" s="171"/>
      <c r="AL43" s="171">
        <f t="shared" si="5"/>
        <v>10.415999999999997</v>
      </c>
      <c r="AM43" s="171"/>
      <c r="AN43" s="288">
        <v>24</v>
      </c>
      <c r="AP43" s="7">
        <v>250.584</v>
      </c>
      <c r="AR43" s="61">
        <f t="shared" si="7"/>
        <v>0</v>
      </c>
      <c r="AS43" s="30">
        <f t="shared" si="8"/>
        <v>0</v>
      </c>
      <c r="AU43" s="30">
        <f>$F43-VLOOKUP($B43,'2017 2ºS - Região S e SE'!$B$6:$F$50,5,FALSE)</f>
        <v>0</v>
      </c>
    </row>
    <row r="44" spans="1:47" x14ac:dyDescent="0.25">
      <c r="A44" s="1"/>
      <c r="B44" s="22">
        <f>IF('Reaj 2016 - Região S e SE '!B45="","",'Reaj 2016 - Região S e SE '!B45)</f>
        <v>2005</v>
      </c>
      <c r="C44" s="9"/>
      <c r="D44" s="64" t="s">
        <v>81</v>
      </c>
      <c r="E44" s="1"/>
      <c r="F44" s="66">
        <f>'Reaj 2016 - Região S e SE '!P45</f>
        <v>312.69035532994923</v>
      </c>
      <c r="G44" s="67"/>
      <c r="H44" s="66">
        <f>'Reaj 2016 - Região S e SE '!R45</f>
        <v>4.690355329949238</v>
      </c>
      <c r="I44" s="67"/>
      <c r="J44" s="66">
        <f>'Reaj 2016 - Região S e SE '!T45</f>
        <v>308</v>
      </c>
      <c r="K44" s="68"/>
      <c r="L44" s="275">
        <f t="shared" si="0"/>
        <v>0.21753246753246749</v>
      </c>
      <c r="M44" s="163"/>
      <c r="N44" s="276">
        <f t="shared" si="1"/>
        <v>68.020304568527905</v>
      </c>
      <c r="O44" s="163"/>
      <c r="P44" s="277">
        <f t="shared" si="2"/>
        <v>244.67005076142132</v>
      </c>
      <c r="Q44" s="167"/>
      <c r="R44" s="277">
        <f t="shared" si="3"/>
        <v>3.6700507614213196</v>
      </c>
      <c r="S44" s="163"/>
      <c r="T44" s="317">
        <f t="shared" si="6"/>
        <v>241</v>
      </c>
      <c r="U44" s="317">
        <v>230.096</v>
      </c>
      <c r="V44" s="30"/>
      <c r="X44" s="251" t="s">
        <v>225</v>
      </c>
      <c r="Z44" s="251" t="s">
        <v>208</v>
      </c>
      <c r="AB44" s="299" t="s">
        <v>342</v>
      </c>
      <c r="AF44" s="287">
        <v>2005</v>
      </c>
      <c r="AG44" s="288">
        <v>292</v>
      </c>
      <c r="AH44" s="288">
        <v>4.38</v>
      </c>
      <c r="AI44" s="288">
        <v>230.096</v>
      </c>
      <c r="AJ44" s="171">
        <f t="shared" si="4"/>
        <v>20.690355329949227</v>
      </c>
      <c r="AK44" s="171"/>
      <c r="AL44" s="171">
        <f t="shared" si="5"/>
        <v>10.903999999999996</v>
      </c>
      <c r="AM44" s="171"/>
      <c r="AN44" s="288">
        <v>36</v>
      </c>
      <c r="AP44" s="7">
        <v>230.096</v>
      </c>
      <c r="AR44" s="61">
        <f t="shared" si="7"/>
        <v>0</v>
      </c>
      <c r="AS44" s="30">
        <f t="shared" si="8"/>
        <v>0</v>
      </c>
      <c r="AU44" s="30">
        <f>$F44-VLOOKUP($B44,'2017 2ºS - Região S e SE'!$B$6:$F$50,5,FALSE)</f>
        <v>0</v>
      </c>
    </row>
    <row r="45" spans="1:47" ht="26.25" hidden="1" customHeight="1" x14ac:dyDescent="0.25">
      <c r="A45" s="1"/>
      <c r="B45" s="22">
        <f>IF('Reaj 2016 - Região S e SE '!B46="","",'Reaj 2016 - Região S e SE '!B46)</f>
        <v>1108</v>
      </c>
      <c r="C45" s="9"/>
      <c r="D45" s="64" t="s">
        <v>112</v>
      </c>
      <c r="E45" s="1"/>
      <c r="F45" s="66">
        <f>'Reaj 2016 - Região S e SE '!P46</f>
        <v>316.75126903553297</v>
      </c>
      <c r="G45" s="67"/>
      <c r="H45" s="66">
        <f>'Reaj 2016 - Região S e SE '!R46</f>
        <v>4.7512690355329941</v>
      </c>
      <c r="I45" s="67"/>
      <c r="J45" s="66">
        <f>'Reaj 2016 - Região S e SE '!T46</f>
        <v>312</v>
      </c>
      <c r="K45" s="68"/>
      <c r="L45" s="275" t="e">
        <f t="shared" si="0"/>
        <v>#VALUE!</v>
      </c>
      <c r="M45" s="163"/>
      <c r="N45" s="276" t="e">
        <f t="shared" si="1"/>
        <v>#VALUE!</v>
      </c>
      <c r="O45" s="163"/>
      <c r="P45" s="277" t="e">
        <f t="shared" si="2"/>
        <v>#VALUE!</v>
      </c>
      <c r="Q45" s="167"/>
      <c r="R45" s="277" t="e">
        <f t="shared" si="3"/>
        <v>#VALUE!</v>
      </c>
      <c r="S45" s="163"/>
      <c r="T45" s="317" t="e">
        <f t="shared" si="6"/>
        <v>#VALUE!</v>
      </c>
      <c r="U45" s="317" t="s">
        <v>234</v>
      </c>
      <c r="V45" s="30"/>
      <c r="X45" s="251" t="s">
        <v>280</v>
      </c>
      <c r="Z45" s="251" t="s">
        <v>185</v>
      </c>
      <c r="AB45" s="299"/>
      <c r="AF45" s="287">
        <v>0</v>
      </c>
      <c r="AG45" s="288">
        <v>0</v>
      </c>
      <c r="AH45" s="288">
        <v>0</v>
      </c>
      <c r="AI45" s="288">
        <v>0</v>
      </c>
      <c r="AJ45" s="171">
        <f t="shared" si="4"/>
        <v>316.75126903553297</v>
      </c>
      <c r="AK45" s="171"/>
      <c r="AL45" s="171" t="e">
        <f t="shared" si="5"/>
        <v>#VALUE!</v>
      </c>
      <c r="AM45" s="171"/>
      <c r="AN45" s="288" t="s">
        <v>234</v>
      </c>
      <c r="AP45" s="7" t="s">
        <v>234</v>
      </c>
      <c r="AR45" s="61" t="e">
        <f t="shared" si="7"/>
        <v>#VALUE!</v>
      </c>
      <c r="AS45" s="30" t="e">
        <f t="shared" si="8"/>
        <v>#VALUE!</v>
      </c>
      <c r="AU45" s="30">
        <f>$F45-VLOOKUP($B45,'2017 2ºS - Região S e SE'!$B$6:$F$50,5,FALSE)</f>
        <v>0</v>
      </c>
    </row>
    <row r="46" spans="1:47" ht="26.25" x14ac:dyDescent="0.25">
      <c r="A46" s="1"/>
      <c r="B46" s="22">
        <v>1138</v>
      </c>
      <c r="C46" s="9"/>
      <c r="D46" s="64" t="s">
        <v>391</v>
      </c>
      <c r="E46" s="1"/>
      <c r="F46" s="66">
        <f>F45</f>
        <v>316.75126903553297</v>
      </c>
      <c r="G46" s="67"/>
      <c r="H46" s="66"/>
      <c r="I46" s="67"/>
      <c r="J46" s="66"/>
      <c r="K46" s="68"/>
      <c r="L46" s="275">
        <f t="shared" si="0"/>
        <v>0.22756410256410251</v>
      </c>
      <c r="M46" s="163"/>
      <c r="N46" s="276">
        <f t="shared" si="1"/>
        <v>72.081218274111649</v>
      </c>
      <c r="O46" s="163"/>
      <c r="P46" s="277">
        <f t="shared" si="2"/>
        <v>244.67005076142132</v>
      </c>
      <c r="Q46" s="167"/>
      <c r="R46" s="277">
        <f t="shared" si="3"/>
        <v>3.6700507614213196</v>
      </c>
      <c r="S46" s="163"/>
      <c r="T46" s="317">
        <f t="shared" si="6"/>
        <v>241</v>
      </c>
      <c r="U46" s="66">
        <v>230.096</v>
      </c>
      <c r="V46" s="30"/>
      <c r="X46" s="251"/>
      <c r="Z46" s="251"/>
      <c r="AB46" s="299" t="s">
        <v>343</v>
      </c>
      <c r="AF46" s="287">
        <v>1138</v>
      </c>
      <c r="AG46" s="288">
        <v>292</v>
      </c>
      <c r="AH46" s="288">
        <v>4.38</v>
      </c>
      <c r="AI46" s="288">
        <v>230.096</v>
      </c>
      <c r="AJ46" s="171">
        <f t="shared" si="4"/>
        <v>24.751269035532971</v>
      </c>
      <c r="AK46" s="171"/>
      <c r="AL46" s="171">
        <f t="shared" si="5"/>
        <v>10.903999999999996</v>
      </c>
      <c r="AM46" s="171"/>
      <c r="AN46" s="288">
        <v>25</v>
      </c>
      <c r="AP46" s="7">
        <v>230.096</v>
      </c>
      <c r="AR46" s="61">
        <f t="shared" si="7"/>
        <v>0</v>
      </c>
      <c r="AS46" s="30">
        <f t="shared" si="8"/>
        <v>0</v>
      </c>
      <c r="AU46" s="30">
        <f>$F46-VLOOKUP($B46,'2017 2ºS - Região S e SE'!$B$6:$F$50,5,FALSE)</f>
        <v>0</v>
      </c>
    </row>
    <row r="47" spans="1:47" x14ac:dyDescent="0.25">
      <c r="A47" s="1"/>
      <c r="B47" s="22">
        <f>IF('Reaj 2016 - Região S e SE '!B48="","",'Reaj 2016 - Região S e SE '!B48)</f>
        <v>1127</v>
      </c>
      <c r="C47" s="9"/>
      <c r="D47" s="64" t="s">
        <v>103</v>
      </c>
      <c r="E47" s="1"/>
      <c r="F47" s="66">
        <f>'Reaj 2016 - Região S e SE '!P48</f>
        <v>312.69035532994923</v>
      </c>
      <c r="G47" s="67"/>
      <c r="H47" s="66">
        <f>'Reaj 2016 - Região S e SE '!R48</f>
        <v>4.690355329949238</v>
      </c>
      <c r="I47" s="67"/>
      <c r="J47" s="66">
        <f>'Reaj 2016 - Região S e SE '!T48</f>
        <v>308</v>
      </c>
      <c r="K47" s="68"/>
      <c r="L47" s="275">
        <f t="shared" si="0"/>
        <v>0.21753246753246749</v>
      </c>
      <c r="M47" s="163"/>
      <c r="N47" s="276">
        <f t="shared" si="1"/>
        <v>68.020304568527905</v>
      </c>
      <c r="O47" s="163"/>
      <c r="P47" s="277">
        <f t="shared" si="2"/>
        <v>244.67005076142132</v>
      </c>
      <c r="Q47" s="167"/>
      <c r="R47" s="277">
        <f t="shared" si="3"/>
        <v>3.6700507614213196</v>
      </c>
      <c r="S47" s="163"/>
      <c r="T47" s="317">
        <f t="shared" si="6"/>
        <v>241</v>
      </c>
      <c r="U47" s="317">
        <v>230.096</v>
      </c>
      <c r="V47" s="30"/>
      <c r="X47" s="251" t="s">
        <v>189</v>
      </c>
      <c r="Z47" s="251" t="s">
        <v>229</v>
      </c>
      <c r="AB47" s="299" t="s">
        <v>344</v>
      </c>
      <c r="AF47" s="287">
        <v>1127</v>
      </c>
      <c r="AG47" s="288">
        <v>292</v>
      </c>
      <c r="AH47" s="288">
        <v>4.38</v>
      </c>
      <c r="AI47" s="288">
        <v>230.096</v>
      </c>
      <c r="AJ47" s="171">
        <f t="shared" si="4"/>
        <v>20.690355329949227</v>
      </c>
      <c r="AK47" s="171"/>
      <c r="AL47" s="171">
        <f t="shared" si="5"/>
        <v>10.903999999999996</v>
      </c>
      <c r="AM47" s="171"/>
      <c r="AN47" s="288">
        <v>26</v>
      </c>
      <c r="AP47" s="7">
        <v>230.096</v>
      </c>
      <c r="AR47" s="61">
        <f t="shared" si="7"/>
        <v>0</v>
      </c>
      <c r="AS47" s="30">
        <f t="shared" si="8"/>
        <v>0</v>
      </c>
      <c r="AU47" s="30">
        <f>$F47-VLOOKUP($B47,'2017 2ºS - Região S e SE'!$B$6:$F$50,5,FALSE)</f>
        <v>0</v>
      </c>
    </row>
    <row r="48" spans="1:47" ht="15.75" hidden="1" customHeight="1" x14ac:dyDescent="0.25">
      <c r="A48" s="1"/>
      <c r="B48" s="22">
        <f>IF('Reaj 2016 - Região S e SE '!B49="","",'Reaj 2016 - Região S e SE '!B49)</f>
        <v>1123</v>
      </c>
      <c r="C48" s="9"/>
      <c r="D48" s="64" t="s">
        <v>28</v>
      </c>
      <c r="E48" s="1"/>
      <c r="F48" s="66">
        <f>'Reaj 2016 - Região S e SE '!P49</f>
        <v>365.48223350253807</v>
      </c>
      <c r="G48" s="67"/>
      <c r="H48" s="66">
        <f>'Reaj 2016 - Região S e SE '!R49</f>
        <v>5.4822335025380706</v>
      </c>
      <c r="I48" s="67"/>
      <c r="J48" s="66">
        <f>'Reaj 2016 - Região S e SE '!T49</f>
        <v>360</v>
      </c>
      <c r="K48" s="68"/>
      <c r="L48" s="275" t="e">
        <f t="shared" si="0"/>
        <v>#VALUE!</v>
      </c>
      <c r="M48" s="163"/>
      <c r="N48" s="276" t="e">
        <f t="shared" si="1"/>
        <v>#VALUE!</v>
      </c>
      <c r="O48" s="163"/>
      <c r="P48" s="277" t="e">
        <f t="shared" si="2"/>
        <v>#VALUE!</v>
      </c>
      <c r="Q48" s="167"/>
      <c r="R48" s="277" t="e">
        <f t="shared" si="3"/>
        <v>#VALUE!</v>
      </c>
      <c r="S48" s="163"/>
      <c r="T48" s="317" t="e">
        <f t="shared" si="6"/>
        <v>#VALUE!</v>
      </c>
      <c r="U48" s="317" t="s">
        <v>234</v>
      </c>
      <c r="V48" s="30"/>
      <c r="X48" s="251" t="s">
        <v>232</v>
      </c>
      <c r="AB48" s="299"/>
      <c r="AF48" s="287">
        <v>0</v>
      </c>
      <c r="AG48" s="288">
        <v>0</v>
      </c>
      <c r="AH48" s="288">
        <v>0</v>
      </c>
      <c r="AI48" s="288">
        <v>0</v>
      </c>
      <c r="AJ48" s="171">
        <f t="shared" si="4"/>
        <v>365.48223350253807</v>
      </c>
      <c r="AK48" s="171"/>
      <c r="AL48" s="171" t="e">
        <f t="shared" si="5"/>
        <v>#VALUE!</v>
      </c>
      <c r="AM48" s="171"/>
      <c r="AN48" s="288" t="s">
        <v>234</v>
      </c>
      <c r="AP48" s="7" t="s">
        <v>234</v>
      </c>
      <c r="AR48" s="61" t="e">
        <f t="shared" si="7"/>
        <v>#VALUE!</v>
      </c>
      <c r="AS48" s="30" t="e">
        <f t="shared" si="8"/>
        <v>#VALUE!</v>
      </c>
      <c r="AU48" s="30">
        <f>$F48-VLOOKUP($B48,'2017 2ºS - Região S e SE'!$B$6:$F$50,5,FALSE)</f>
        <v>0</v>
      </c>
    </row>
    <row r="49" spans="1:56" x14ac:dyDescent="0.25">
      <c r="A49" s="1"/>
      <c r="B49" s="22">
        <f>IF('Reaj 2016 - Região S e SE '!B50="","",'Reaj 2016 - Região S e SE '!B50)</f>
        <v>1103</v>
      </c>
      <c r="C49" s="9"/>
      <c r="D49" s="64" t="s">
        <v>29</v>
      </c>
      <c r="E49" s="1"/>
      <c r="F49" s="66">
        <f>'Reaj 2016 - Região S e SE '!P50</f>
        <v>365.48223350253807</v>
      </c>
      <c r="G49" s="67"/>
      <c r="H49" s="66">
        <f>'Reaj 2016 - Região S e SE '!R50</f>
        <v>5.4822335025380706</v>
      </c>
      <c r="I49" s="67"/>
      <c r="J49" s="66">
        <f>'Reaj 2016 - Região S e SE '!T50</f>
        <v>360</v>
      </c>
      <c r="K49" s="68"/>
      <c r="L49" s="275">
        <f t="shared" si="0"/>
        <v>0.27499999999999991</v>
      </c>
      <c r="M49" s="163"/>
      <c r="N49" s="276">
        <f t="shared" si="1"/>
        <v>100.50761421319794</v>
      </c>
      <c r="O49" s="163"/>
      <c r="P49" s="277">
        <f t="shared" si="2"/>
        <v>264.97461928934013</v>
      </c>
      <c r="Q49" s="167"/>
      <c r="R49" s="277">
        <f t="shared" si="3"/>
        <v>3.9746192893401018</v>
      </c>
      <c r="S49" s="163"/>
      <c r="T49" s="317">
        <f t="shared" si="6"/>
        <v>261</v>
      </c>
      <c r="U49" s="317">
        <v>250.584</v>
      </c>
      <c r="V49" s="30"/>
      <c r="X49" s="251" t="s">
        <v>190</v>
      </c>
      <c r="AF49" s="287">
        <v>1103</v>
      </c>
      <c r="AG49" s="288">
        <v>318</v>
      </c>
      <c r="AH49" s="288">
        <v>4.7699999999999996</v>
      </c>
      <c r="AI49" s="288">
        <v>250.584</v>
      </c>
      <c r="AJ49" s="171">
        <f t="shared" si="4"/>
        <v>47.482233502538065</v>
      </c>
      <c r="AK49" s="171"/>
      <c r="AL49" s="171">
        <f t="shared" si="5"/>
        <v>10.415999999999997</v>
      </c>
      <c r="AM49" s="171"/>
      <c r="AN49" s="288">
        <v>27</v>
      </c>
      <c r="AP49" s="7">
        <v>250.584</v>
      </c>
      <c r="AR49" s="61">
        <f t="shared" si="7"/>
        <v>0</v>
      </c>
      <c r="AS49" s="30">
        <f t="shared" si="8"/>
        <v>0</v>
      </c>
      <c r="AU49" s="30">
        <f>$F49-VLOOKUP($B49,'2017 2ºS - Região S e SE'!$B$6:$F$50,5,FALSE)</f>
        <v>0</v>
      </c>
    </row>
    <row r="50" spans="1:56" x14ac:dyDescent="0.25">
      <c r="A50" s="1"/>
      <c r="B50" s="22">
        <f>IF('Reaj 2016 - Região S e SE '!B51="","",'Reaj 2016 - Região S e SE '!B51)</f>
        <v>1163</v>
      </c>
      <c r="C50" s="9"/>
      <c r="D50" s="64" t="s">
        <v>30</v>
      </c>
      <c r="E50" s="1"/>
      <c r="F50" s="66">
        <f>'Reaj 2016 - Região S e SE '!P51</f>
        <v>297.46192893401013</v>
      </c>
      <c r="G50" s="67"/>
      <c r="H50" s="66">
        <f>'Reaj 2016 - Região S e SE '!R51</f>
        <v>4.4619289340101522</v>
      </c>
      <c r="I50" s="67"/>
      <c r="J50" s="66">
        <f>'Reaj 2016 - Região S e SE '!T51</f>
        <v>293</v>
      </c>
      <c r="K50" s="68"/>
      <c r="L50" s="275">
        <f t="shared" si="0"/>
        <v>0.14334470989761086</v>
      </c>
      <c r="M50" s="163"/>
      <c r="N50" s="276">
        <f t="shared" si="1"/>
        <v>42.639593908629422</v>
      </c>
      <c r="O50" s="163"/>
      <c r="P50" s="277">
        <f t="shared" si="2"/>
        <v>254.82233502538071</v>
      </c>
      <c r="Q50" s="167"/>
      <c r="R50" s="277">
        <f t="shared" si="3"/>
        <v>3.8223350253807107</v>
      </c>
      <c r="S50" s="163"/>
      <c r="T50" s="317">
        <f t="shared" si="6"/>
        <v>251</v>
      </c>
      <c r="U50" s="317">
        <v>240.34</v>
      </c>
      <c r="V50" s="30"/>
      <c r="X50" s="251" t="s">
        <v>191</v>
      </c>
      <c r="AF50" s="287">
        <v>1163</v>
      </c>
      <c r="AG50" s="288">
        <v>305</v>
      </c>
      <c r="AH50" s="288">
        <v>4.5750000000000002</v>
      </c>
      <c r="AI50" s="288">
        <v>240.34</v>
      </c>
      <c r="AJ50" s="171">
        <f t="shared" si="4"/>
        <v>-7.5380710659898682</v>
      </c>
      <c r="AK50" s="171"/>
      <c r="AL50" s="171">
        <f t="shared" si="5"/>
        <v>10.659999999999997</v>
      </c>
      <c r="AM50" s="171"/>
      <c r="AN50" s="288">
        <v>19</v>
      </c>
      <c r="AP50" s="7">
        <v>240.34</v>
      </c>
      <c r="AR50" s="61">
        <f t="shared" si="7"/>
        <v>0</v>
      </c>
      <c r="AS50" s="30">
        <f t="shared" si="8"/>
        <v>0</v>
      </c>
      <c r="AU50" s="30">
        <f>$F50-VLOOKUP($B50,'2017 2ºS - Região S e SE'!$B$6:$F$50,5,FALSE)</f>
        <v>0</v>
      </c>
    </row>
    <row r="51" spans="1:56" ht="4.9000000000000004" customHeight="1" x14ac:dyDescent="0.25">
      <c r="A51" s="9"/>
      <c r="B51" s="31"/>
      <c r="C51" s="9"/>
      <c r="D51" s="28"/>
      <c r="E51" s="28"/>
      <c r="F51" s="28"/>
      <c r="G51" s="9"/>
      <c r="H51" s="9"/>
      <c r="I51" s="9"/>
      <c r="J51" s="32"/>
      <c r="K51" s="28"/>
      <c r="M51" s="164"/>
      <c r="O51" s="164"/>
      <c r="Q51" s="164"/>
      <c r="S51" s="164"/>
      <c r="AF51" s="287"/>
      <c r="AG51" s="288"/>
      <c r="AH51" s="288"/>
      <c r="AI51" s="288"/>
      <c r="AJ51" s="171"/>
      <c r="AK51" s="171"/>
      <c r="AL51" s="171"/>
      <c r="AM51" s="171"/>
      <c r="AN51" s="288"/>
      <c r="AR51" s="61"/>
      <c r="AS51" s="30"/>
      <c r="BC51" s="7" t="str">
        <f t="shared" ref="BC51" si="9">B51&amp;D51&amp;F51&amp;L51&amp;N51&amp;P51&amp;R51&amp;T51</f>
        <v/>
      </c>
      <c r="BD51" s="7" t="s">
        <v>234</v>
      </c>
    </row>
    <row r="52" spans="1:56" x14ac:dyDescent="0.25">
      <c r="A52" s="33"/>
      <c r="B52" s="346" t="s">
        <v>31</v>
      </c>
      <c r="C52" s="346"/>
      <c r="D52" s="346"/>
      <c r="E52" s="346"/>
      <c r="F52" s="346"/>
      <c r="G52" s="346"/>
      <c r="H52" s="346"/>
      <c r="I52" s="346"/>
      <c r="J52" s="346"/>
      <c r="K52" s="346"/>
      <c r="L52" s="346"/>
      <c r="M52" s="346"/>
      <c r="N52" s="346"/>
      <c r="O52" s="346"/>
      <c r="P52" s="346"/>
      <c r="Q52" s="346"/>
      <c r="R52" s="346"/>
      <c r="S52" s="346"/>
      <c r="AF52" s="287"/>
      <c r="AG52" s="288"/>
      <c r="AH52" s="288"/>
      <c r="AI52" s="288"/>
      <c r="AJ52" s="171"/>
      <c r="AK52" s="171"/>
      <c r="AL52" s="171"/>
      <c r="AM52" s="171"/>
      <c r="AN52" s="288"/>
      <c r="AR52" s="61"/>
      <c r="AS52" s="30"/>
    </row>
    <row r="53" spans="1:56" ht="21.75" customHeight="1" x14ac:dyDescent="0.25">
      <c r="A53" s="9"/>
      <c r="B53" s="31"/>
      <c r="C53" s="9"/>
      <c r="D53" s="28"/>
      <c r="E53" s="28"/>
      <c r="F53" s="28"/>
      <c r="G53" s="9"/>
      <c r="H53" s="9"/>
      <c r="I53" s="9"/>
      <c r="J53" s="32"/>
      <c r="K53" s="28"/>
      <c r="M53" s="164"/>
      <c r="O53" s="164"/>
      <c r="Q53" s="164"/>
      <c r="S53" s="164"/>
      <c r="AF53" s="287"/>
      <c r="AG53" s="288"/>
      <c r="AH53" s="288"/>
      <c r="AI53" s="288"/>
      <c r="AJ53" s="171"/>
      <c r="AK53" s="171"/>
      <c r="AL53" s="171"/>
      <c r="AM53" s="171"/>
      <c r="AN53" s="288"/>
      <c r="AR53" s="61"/>
      <c r="AS53" s="30"/>
    </row>
    <row r="54" spans="1:56" x14ac:dyDescent="0.25">
      <c r="A54" s="35"/>
      <c r="B54" s="347" t="s">
        <v>32</v>
      </c>
      <c r="C54" s="347"/>
      <c r="D54" s="347"/>
      <c r="E54" s="347"/>
      <c r="F54" s="347"/>
      <c r="G54" s="347"/>
      <c r="H54" s="347"/>
      <c r="I54" s="347"/>
      <c r="J54" s="347"/>
      <c r="K54" s="347"/>
      <c r="L54" s="347"/>
      <c r="M54" s="347"/>
      <c r="N54" s="347"/>
      <c r="O54" s="347"/>
      <c r="P54" s="347"/>
      <c r="Q54" s="347"/>
      <c r="R54" s="347"/>
      <c r="S54" s="347"/>
      <c r="AF54" s="287"/>
      <c r="AG54" s="288"/>
      <c r="AH54" s="288"/>
      <c r="AI54" s="288"/>
      <c r="AJ54" s="171"/>
      <c r="AK54" s="171"/>
      <c r="AL54" s="171"/>
      <c r="AM54" s="171"/>
      <c r="AN54" s="288"/>
      <c r="AR54" s="61"/>
      <c r="AS54" s="30"/>
    </row>
    <row r="55" spans="1:56" ht="15" customHeight="1" x14ac:dyDescent="0.25">
      <c r="A55" s="9"/>
      <c r="B55" s="349" t="s">
        <v>34</v>
      </c>
      <c r="C55" s="349"/>
      <c r="D55" s="349"/>
      <c r="E55" s="349"/>
      <c r="F55" s="349"/>
      <c r="G55" s="349"/>
      <c r="H55" s="349"/>
      <c r="I55" s="349"/>
      <c r="J55" s="349"/>
      <c r="K55" s="9"/>
      <c r="M55" s="77"/>
      <c r="O55" s="77"/>
      <c r="Q55" s="77"/>
      <c r="S55" s="77"/>
    </row>
    <row r="56" spans="1:56" x14ac:dyDescent="0.25">
      <c r="A56" s="35"/>
      <c r="B56" s="348"/>
      <c r="C56" s="348"/>
      <c r="D56" s="348"/>
      <c r="E56" s="348"/>
      <c r="F56" s="348"/>
      <c r="G56" s="348"/>
      <c r="H56" s="348"/>
      <c r="I56" s="348"/>
      <c r="J56" s="348"/>
      <c r="K56" s="295"/>
      <c r="M56" s="165"/>
      <c r="O56" s="165"/>
      <c r="Q56" s="165"/>
      <c r="S56" s="165"/>
    </row>
    <row r="57" spans="1:56" ht="15" customHeight="1" x14ac:dyDescent="0.25">
      <c r="A57" s="35"/>
      <c r="B57" s="348" t="s">
        <v>388</v>
      </c>
      <c r="C57" s="348"/>
      <c r="D57" s="348"/>
      <c r="E57" s="348"/>
      <c r="F57" s="348"/>
      <c r="G57" s="348"/>
      <c r="H57" s="348"/>
      <c r="I57" s="348"/>
      <c r="J57" s="348"/>
      <c r="K57" s="295"/>
      <c r="M57" s="165"/>
      <c r="O57" s="165"/>
      <c r="Q57" s="165"/>
      <c r="S57" s="165"/>
    </row>
    <row r="58" spans="1:56" ht="15" customHeight="1" x14ac:dyDescent="0.25">
      <c r="A58" s="35"/>
      <c r="B58" s="295"/>
      <c r="C58" s="295"/>
      <c r="D58" s="295"/>
      <c r="E58" s="295"/>
      <c r="F58" s="295"/>
      <c r="G58" s="295"/>
      <c r="H58" s="295"/>
      <c r="I58" s="295"/>
      <c r="J58" s="295"/>
      <c r="K58" s="295"/>
      <c r="M58" s="165"/>
      <c r="O58" s="165"/>
      <c r="Q58" s="165"/>
      <c r="S58" s="165"/>
    </row>
    <row r="59" spans="1:56" ht="15" customHeight="1" x14ac:dyDescent="0.25">
      <c r="A59" s="35"/>
      <c r="B59" s="295"/>
      <c r="C59" s="295"/>
      <c r="D59" s="295"/>
      <c r="E59" s="295"/>
      <c r="F59" s="295"/>
      <c r="G59" s="295"/>
      <c r="H59" s="295"/>
      <c r="I59" s="295"/>
      <c r="J59" s="295"/>
      <c r="K59" s="295"/>
      <c r="M59" s="165"/>
      <c r="O59" s="165"/>
      <c r="Q59" s="165"/>
      <c r="S59" s="165"/>
    </row>
    <row r="60" spans="1:56" x14ac:dyDescent="0.25">
      <c r="A60" s="26"/>
      <c r="B60" s="35"/>
      <c r="C60" s="9"/>
      <c r="D60" s="35"/>
      <c r="E60" s="35"/>
      <c r="F60" s="35"/>
      <c r="G60" s="9"/>
      <c r="H60" s="35"/>
      <c r="I60" s="9"/>
      <c r="J60" s="35"/>
      <c r="K60" s="35"/>
      <c r="M60" s="166"/>
      <c r="O60" s="166"/>
      <c r="Q60" s="166"/>
      <c r="S60" s="166"/>
    </row>
    <row r="61" spans="1:56" ht="15.75" customHeight="1" x14ac:dyDescent="0.25">
      <c r="A61" s="26"/>
      <c r="B61" s="344" t="s">
        <v>390</v>
      </c>
      <c r="C61" s="344"/>
      <c r="D61" s="344"/>
      <c r="E61" s="344"/>
      <c r="F61" s="344"/>
      <c r="G61" s="344"/>
      <c r="H61" s="344"/>
      <c r="I61" s="344"/>
      <c r="J61" s="344"/>
      <c r="K61" s="344"/>
      <c r="L61" s="344"/>
      <c r="M61" s="344"/>
      <c r="N61" s="344"/>
      <c r="O61" s="344"/>
      <c r="P61" s="344"/>
      <c r="Q61" s="344"/>
      <c r="R61" s="344"/>
      <c r="S61" s="344"/>
      <c r="T61" s="344"/>
      <c r="U61" s="344"/>
      <c r="V61" s="344"/>
    </row>
    <row r="62" spans="1:56" ht="15.75" customHeight="1" x14ac:dyDescent="0.25">
      <c r="B62" s="344" t="s">
        <v>46</v>
      </c>
      <c r="C62" s="344"/>
      <c r="D62" s="344"/>
      <c r="E62" s="344"/>
      <c r="F62" s="344"/>
      <c r="G62" s="344"/>
      <c r="H62" s="344"/>
      <c r="I62" s="344"/>
      <c r="J62" s="344"/>
      <c r="K62" s="344"/>
      <c r="L62" s="344"/>
      <c r="M62" s="344"/>
      <c r="N62" s="344"/>
      <c r="O62" s="344"/>
      <c r="P62" s="344"/>
      <c r="Q62" s="344"/>
      <c r="R62" s="344"/>
      <c r="S62" s="344"/>
      <c r="T62" s="344"/>
      <c r="U62" s="344"/>
      <c r="V62" s="344"/>
    </row>
  </sheetData>
  <mergeCells count="10">
    <mergeCell ref="B56:J56"/>
    <mergeCell ref="B57:J57"/>
    <mergeCell ref="B61:V61"/>
    <mergeCell ref="B62:V62"/>
    <mergeCell ref="B2:S2"/>
    <mergeCell ref="B3:S3"/>
    <mergeCell ref="B4:T5"/>
    <mergeCell ref="B52:S52"/>
    <mergeCell ref="B54:S54"/>
    <mergeCell ref="B55:J55"/>
  </mergeCells>
  <printOptions horizontalCentered="1"/>
  <pageMargins left="0.36" right="0.38" top="1.3779527559055118" bottom="0.78740157480314965" header="0.31496062992125984" footer="0.31496062992125984"/>
  <pageSetup paperSize="9" scale="58" orientation="portrait" r:id="rId1"/>
  <headerFooter>
    <oddHeader>&amp;R&amp;"Arial,Negrito"&amp;18Anexo 2</oddHeader>
  </headerFooter>
  <ignoredErrors>
    <ignoredError sqref="L33:S33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5">
    <tabColor theme="8" tint="0.39997558519241921"/>
    <pageSetUpPr fitToPage="1"/>
  </sheetPr>
  <dimension ref="A1:BD62"/>
  <sheetViews>
    <sheetView showGridLines="0" zoomScale="85" zoomScaleNormal="85" workbookViewId="0">
      <pane ySplit="7" topLeftCell="A8" activePane="bottomLeft" state="frozen"/>
      <selection activeCell="BC9" sqref="BC9:BD50"/>
      <selection pane="bottomLeft" activeCell="AB20" sqref="AB20"/>
    </sheetView>
  </sheetViews>
  <sheetFormatPr defaultColWidth="9.140625" defaultRowHeight="15.75" x14ac:dyDescent="0.25"/>
  <cols>
    <col min="1" max="1" width="1.7109375" style="7" customWidth="1"/>
    <col min="2" max="2" width="9.85546875" style="7" customWidth="1"/>
    <col min="3" max="3" width="0.42578125" style="7" customWidth="1"/>
    <col min="4" max="4" width="61" style="7" customWidth="1"/>
    <col min="5" max="5" width="0.5703125" style="7" customWidth="1"/>
    <col min="6" max="6" width="16.85546875" style="7" customWidth="1"/>
    <col min="7" max="7" width="0.42578125" style="7" customWidth="1"/>
    <col min="8" max="8" width="15.85546875" style="7" hidden="1" customWidth="1"/>
    <col min="9" max="9" width="0.42578125" style="7" hidden="1" customWidth="1"/>
    <col min="10" max="10" width="17.5703125" style="7" hidden="1" customWidth="1"/>
    <col min="11" max="11" width="2.28515625" style="7" hidden="1" customWidth="1"/>
    <col min="12" max="12" width="13.85546875" style="7" customWidth="1"/>
    <col min="13" max="13" width="0.42578125" style="53" customWidth="1"/>
    <col min="14" max="14" width="13.85546875" style="7" customWidth="1"/>
    <col min="15" max="15" width="0.42578125" style="53" customWidth="1"/>
    <col min="16" max="16" width="16.140625" style="7" customWidth="1"/>
    <col min="17" max="17" width="0.42578125" style="53" customWidth="1"/>
    <col min="18" max="18" width="16" style="7" bestFit="1" customWidth="1"/>
    <col min="19" max="19" width="0.42578125" style="53" customWidth="1"/>
    <col min="20" max="20" width="16" style="171" bestFit="1" customWidth="1"/>
    <col min="21" max="21" width="16" style="171" hidden="1" customWidth="1"/>
    <col min="22" max="22" width="0.85546875" style="7" customWidth="1"/>
    <col min="23" max="23" width="2.7109375" style="7" customWidth="1"/>
    <col min="24" max="24" width="23.7109375" style="7" hidden="1" customWidth="1"/>
    <col min="25" max="25" width="1.5703125" style="7" hidden="1" customWidth="1"/>
    <col min="26" max="26" width="24.42578125" style="7" hidden="1" customWidth="1"/>
    <col min="27" max="27" width="0" style="7" hidden="1" customWidth="1"/>
    <col min="28" max="28" width="35.42578125" style="7" bestFit="1" customWidth="1"/>
    <col min="29" max="29" width="9.140625" style="7"/>
    <col min="30" max="45" width="0" style="7" hidden="1" customWidth="1"/>
    <col min="46" max="16384" width="9.140625" style="7"/>
  </cols>
  <sheetData>
    <row r="1" spans="1:45" s="5" customFormat="1" ht="12.75" customHeight="1" x14ac:dyDescent="0.25">
      <c r="A1" s="1"/>
      <c r="B1" s="2"/>
      <c r="C1" s="1"/>
      <c r="D1" s="3"/>
      <c r="E1" s="1"/>
      <c r="F1" s="4"/>
      <c r="G1" s="1"/>
      <c r="H1" s="4"/>
      <c r="I1" s="1"/>
      <c r="J1" s="4"/>
      <c r="K1" s="1"/>
      <c r="M1" s="161"/>
      <c r="O1" s="161"/>
      <c r="Q1" s="161"/>
      <c r="S1" s="161"/>
      <c r="T1" s="170"/>
      <c r="U1" s="170"/>
    </row>
    <row r="2" spans="1:45" ht="23.25" customHeight="1" x14ac:dyDescent="0.25">
      <c r="A2" s="1"/>
      <c r="B2" s="344" t="s">
        <v>0</v>
      </c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4"/>
      <c r="S2" s="344"/>
    </row>
    <row r="3" spans="1:45" s="5" customFormat="1" ht="23.25" customHeight="1" x14ac:dyDescent="0.25">
      <c r="A3" s="1"/>
      <c r="B3" s="344" t="s">
        <v>62</v>
      </c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170"/>
      <c r="U3" s="170"/>
    </row>
    <row r="4" spans="1:45" ht="15.75" customHeight="1" x14ac:dyDescent="0.25">
      <c r="A4" s="1"/>
      <c r="B4" s="350" t="s">
        <v>392</v>
      </c>
      <c r="C4" s="350"/>
      <c r="D4" s="350"/>
      <c r="E4" s="350"/>
      <c r="F4" s="350"/>
      <c r="G4" s="350"/>
      <c r="H4" s="350"/>
      <c r="I4" s="350"/>
      <c r="J4" s="350"/>
      <c r="K4" s="350"/>
      <c r="L4" s="350"/>
      <c r="M4" s="350"/>
      <c r="N4" s="350"/>
      <c r="O4" s="350"/>
      <c r="P4" s="350"/>
      <c r="Q4" s="350"/>
      <c r="R4" s="350"/>
      <c r="S4" s="350"/>
      <c r="T4" s="350"/>
      <c r="U4" s="350"/>
      <c r="X4" s="7" t="s">
        <v>289</v>
      </c>
      <c r="Z4" s="7" t="s">
        <v>289</v>
      </c>
    </row>
    <row r="5" spans="1:45" ht="6.75" customHeight="1" x14ac:dyDescent="0.25">
      <c r="A5" s="1"/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0"/>
      <c r="T5" s="350"/>
      <c r="U5" s="350"/>
    </row>
    <row r="6" spans="1:45" ht="47.25" customHeight="1" x14ac:dyDescent="0.25">
      <c r="A6" s="12"/>
      <c r="B6" s="13" t="s">
        <v>2</v>
      </c>
      <c r="C6" s="14"/>
      <c r="D6" s="15" t="s">
        <v>3</v>
      </c>
      <c r="E6" s="12"/>
      <c r="F6" s="16" t="s">
        <v>4</v>
      </c>
      <c r="G6" s="14"/>
      <c r="H6" s="16" t="s">
        <v>48</v>
      </c>
      <c r="I6" s="14"/>
      <c r="J6" s="16" t="s">
        <v>6</v>
      </c>
      <c r="K6" s="12"/>
      <c r="L6" s="16" t="s">
        <v>67</v>
      </c>
      <c r="M6" s="162"/>
      <c r="N6" s="16" t="s">
        <v>88</v>
      </c>
      <c r="O6" s="162"/>
      <c r="P6" s="16" t="s">
        <v>100</v>
      </c>
      <c r="Q6" s="162"/>
      <c r="R6" s="16" t="s">
        <v>48</v>
      </c>
      <c r="S6" s="75"/>
      <c r="T6" s="16" t="s">
        <v>6</v>
      </c>
      <c r="U6" s="16" t="s">
        <v>6</v>
      </c>
      <c r="X6" s="284" t="s">
        <v>145</v>
      </c>
      <c r="Z6" s="284" t="s">
        <v>145</v>
      </c>
      <c r="AB6" s="174" t="s">
        <v>145</v>
      </c>
      <c r="AD6" s="7" t="s">
        <v>2</v>
      </c>
      <c r="AE6" s="7" t="s">
        <v>378</v>
      </c>
      <c r="AF6" s="7" t="s">
        <v>379</v>
      </c>
      <c r="AG6" s="7" t="s">
        <v>379</v>
      </c>
      <c r="AK6" s="289"/>
      <c r="AL6" s="7" t="s">
        <v>382</v>
      </c>
    </row>
    <row r="7" spans="1:45" s="21" customFormat="1" ht="4.9000000000000004" customHeight="1" x14ac:dyDescent="0.2">
      <c r="A7" s="1"/>
      <c r="B7" s="312"/>
      <c r="C7" s="9"/>
      <c r="D7" s="19"/>
      <c r="E7" s="1"/>
      <c r="F7" s="316"/>
      <c r="G7" s="9"/>
      <c r="H7" s="316"/>
      <c r="I7" s="9"/>
      <c r="J7" s="316"/>
      <c r="K7" s="1"/>
      <c r="M7" s="161"/>
      <c r="O7" s="161"/>
      <c r="Q7" s="161"/>
      <c r="S7" s="161"/>
      <c r="T7" s="172"/>
      <c r="U7" s="172"/>
      <c r="X7" s="172"/>
      <c r="AB7" s="172"/>
      <c r="AK7" s="289"/>
      <c r="AL7" s="289"/>
    </row>
    <row r="8" spans="1:45" ht="15.75" hidden="1" customHeight="1" x14ac:dyDescent="0.25">
      <c r="A8" s="1"/>
      <c r="B8" s="22">
        <f>IF('Reaj 2016 - Região S e SE '!B8="","",'Reaj 2016 - Região S e SE '!B8)</f>
        <v>1100</v>
      </c>
      <c r="C8" s="9"/>
      <c r="D8" s="64" t="s">
        <v>9</v>
      </c>
      <c r="E8" s="1"/>
      <c r="F8" s="66">
        <f>'Reaj 2016 - Região S e SE '!P8</f>
        <v>365.48223350253807</v>
      </c>
      <c r="G8" s="67"/>
      <c r="H8" s="66">
        <f>'Reaj 2016 - Região S e SE '!R8</f>
        <v>5.4822335025380706</v>
      </c>
      <c r="I8" s="67"/>
      <c r="J8" s="66">
        <f>'Reaj 2016 - Região S e SE '!T8</f>
        <v>360</v>
      </c>
      <c r="K8" s="68"/>
      <c r="L8" s="275">
        <f t="shared" ref="L8:L31" si="0">IF(T8="","",N8/F8)</f>
        <v>0.27777777777777768</v>
      </c>
      <c r="M8" s="163"/>
      <c r="N8" s="276">
        <f t="shared" ref="N8:N31" si="1">IF(T8="","",F8-P8)</f>
        <v>101.52284263959388</v>
      </c>
      <c r="O8" s="163"/>
      <c r="P8" s="277">
        <f t="shared" ref="P8:P31" si="2">IF(T8="","",T8/98.5%)</f>
        <v>263.95939086294419</v>
      </c>
      <c r="Q8" s="167"/>
      <c r="R8" s="277">
        <f t="shared" ref="R8:R31" si="3">IF(U8="","",P8*1.5%)</f>
        <v>3.9593908629441628</v>
      </c>
      <c r="S8" s="163"/>
      <c r="T8" s="317">
        <v>260</v>
      </c>
      <c r="U8" s="317">
        <v>260</v>
      </c>
      <c r="V8" s="30"/>
      <c r="X8" s="251" t="s">
        <v>224</v>
      </c>
      <c r="Z8" s="251" t="s">
        <v>217</v>
      </c>
      <c r="AD8" s="287">
        <v>0</v>
      </c>
      <c r="AE8" s="288">
        <v>0</v>
      </c>
      <c r="AF8" s="288">
        <v>0</v>
      </c>
      <c r="AG8" s="288">
        <v>0</v>
      </c>
      <c r="AH8" s="171">
        <f>J8-AE8</f>
        <v>360</v>
      </c>
      <c r="AI8" s="171">
        <f>W8-AF8</f>
        <v>0</v>
      </c>
      <c r="AJ8" s="171">
        <f>Y8-AG8</f>
        <v>0</v>
      </c>
      <c r="AK8" s="171"/>
      <c r="AL8" s="288" t="s">
        <v>234</v>
      </c>
      <c r="AN8" s="7" t="s">
        <v>234</v>
      </c>
      <c r="AP8" s="61">
        <f>U8-W8-Y8</f>
        <v>260</v>
      </c>
      <c r="AQ8" s="30">
        <f>J8-R8-U8</f>
        <v>96.04060913705581</v>
      </c>
    </row>
    <row r="9" spans="1:45" x14ac:dyDescent="0.25">
      <c r="A9" s="1"/>
      <c r="B9" s="99">
        <v>1140</v>
      </c>
      <c r="C9" s="100"/>
      <c r="D9" s="64" t="s">
        <v>285</v>
      </c>
      <c r="E9" s="1"/>
      <c r="F9" s="66">
        <f>F8</f>
        <v>365.48223350253807</v>
      </c>
      <c r="G9" s="67"/>
      <c r="H9" s="66">
        <f>H8</f>
        <v>5.4822335025380706</v>
      </c>
      <c r="I9" s="67"/>
      <c r="J9" s="66">
        <f>J8</f>
        <v>360</v>
      </c>
      <c r="K9" s="68"/>
      <c r="L9" s="275">
        <f t="shared" si="0"/>
        <v>0.19166666666666668</v>
      </c>
      <c r="M9" s="163"/>
      <c r="N9" s="276">
        <f t="shared" si="1"/>
        <v>70.050761421319805</v>
      </c>
      <c r="O9" s="163"/>
      <c r="P9" s="277">
        <f t="shared" si="2"/>
        <v>295.43147208121826</v>
      </c>
      <c r="Q9" s="167"/>
      <c r="R9" s="277">
        <f t="shared" si="3"/>
        <v>4.4314720812182733</v>
      </c>
      <c r="S9" s="163"/>
      <c r="T9" s="318">
        <f>ROUNDUP(U9,0)+10</f>
        <v>291</v>
      </c>
      <c r="U9" s="318">
        <v>280.52800000000002</v>
      </c>
      <c r="V9" s="30"/>
      <c r="X9" s="251"/>
      <c r="Z9" s="251"/>
      <c r="AB9" s="299" t="s">
        <v>350</v>
      </c>
      <c r="AD9" s="287">
        <v>1140</v>
      </c>
      <c r="AE9" s="288">
        <v>356</v>
      </c>
      <c r="AF9" s="288">
        <v>5.34</v>
      </c>
      <c r="AG9" s="288">
        <v>280.52800000000002</v>
      </c>
      <c r="AH9" s="171">
        <f t="shared" ref="AH9:AH50" si="4">F9-AE9</f>
        <v>9.4822335025380653</v>
      </c>
      <c r="AI9" s="171"/>
      <c r="AJ9" s="171">
        <f>U9-AG9</f>
        <v>0</v>
      </c>
      <c r="AK9" s="171"/>
      <c r="AL9" s="288" t="s">
        <v>556</v>
      </c>
      <c r="AN9" s="7">
        <v>280.52800000000002</v>
      </c>
      <c r="AP9" s="61">
        <f t="shared" ref="AP9:AP50" si="5">$P9-$R9-$U9</f>
        <v>10.47199999999998</v>
      </c>
      <c r="AQ9" s="30">
        <f>$F9-$N9-$P9</f>
        <v>0</v>
      </c>
      <c r="AR9" s="30"/>
      <c r="AS9" s="30">
        <f>$F9-VLOOKUP($B9,'2017 2ºS - Região S e SE'!$B$6:$F$50,5,FALSE)</f>
        <v>0</v>
      </c>
    </row>
    <row r="10" spans="1:45" hidden="1" x14ac:dyDescent="0.25">
      <c r="A10" s="1"/>
      <c r="B10" s="22">
        <f>IF('Reaj 2016 - Região S e SE '!B9="","",'Reaj 2016 - Região S e SE '!B9)</f>
        <v>1124</v>
      </c>
      <c r="C10" s="9"/>
      <c r="D10" s="64" t="s">
        <v>10</v>
      </c>
      <c r="E10" s="1"/>
      <c r="F10" s="66">
        <f>'Reaj 2016 - Região S e SE '!P9</f>
        <v>316.75126903553297</v>
      </c>
      <c r="G10" s="67"/>
      <c r="H10" s="66">
        <f>'Reaj 2016 - Região S e SE '!R9</f>
        <v>4.7512690355329941</v>
      </c>
      <c r="I10" s="67"/>
      <c r="J10" s="66">
        <f>'Reaj 2016 - Região S e SE '!T9</f>
        <v>312</v>
      </c>
      <c r="K10" s="68"/>
      <c r="L10" s="275" t="e">
        <f t="shared" si="0"/>
        <v>#VALUE!</v>
      </c>
      <c r="M10" s="163"/>
      <c r="N10" s="276" t="e">
        <f t="shared" si="1"/>
        <v>#VALUE!</v>
      </c>
      <c r="O10" s="163"/>
      <c r="P10" s="277" t="e">
        <f t="shared" si="2"/>
        <v>#VALUE!</v>
      </c>
      <c r="Q10" s="167"/>
      <c r="R10" s="277" t="str">
        <f t="shared" si="3"/>
        <v/>
      </c>
      <c r="S10" s="163"/>
      <c r="T10" s="318" t="e">
        <f t="shared" ref="T10:T50" si="6">ROUNDUP(U10,0)+10</f>
        <v>#VALUE!</v>
      </c>
      <c r="U10" s="317" t="s">
        <v>234</v>
      </c>
      <c r="V10" s="30"/>
      <c r="X10" s="251" t="s">
        <v>212</v>
      </c>
      <c r="Z10" s="251" t="s">
        <v>200</v>
      </c>
      <c r="AB10" s="299"/>
      <c r="AD10" s="287">
        <v>0</v>
      </c>
      <c r="AE10" s="288">
        <v>0</v>
      </c>
      <c r="AF10" s="288">
        <v>0</v>
      </c>
      <c r="AG10" s="288">
        <v>0</v>
      </c>
      <c r="AH10" s="171">
        <f t="shared" si="4"/>
        <v>316.75126903553297</v>
      </c>
      <c r="AI10" s="171"/>
      <c r="AJ10" s="171" t="e">
        <f t="shared" ref="AJ10:AJ50" si="7">U10-AG10</f>
        <v>#VALUE!</v>
      </c>
      <c r="AK10" s="171"/>
      <c r="AL10" s="288" t="s">
        <v>234</v>
      </c>
      <c r="AN10" s="7" t="s">
        <v>234</v>
      </c>
      <c r="AP10" s="61" t="e">
        <f t="shared" si="5"/>
        <v>#VALUE!</v>
      </c>
      <c r="AQ10" s="30" t="e">
        <f t="shared" ref="AQ10:AQ50" si="8">$F10-$N10-$P10</f>
        <v>#VALUE!</v>
      </c>
      <c r="AS10" s="30">
        <f>$F10-VLOOKUP($B10,'2017 2ºS - Região S e SE'!$B$6:$F$50,5,FALSE)</f>
        <v>0</v>
      </c>
    </row>
    <row r="11" spans="1:45" x14ac:dyDescent="0.25">
      <c r="A11" s="1"/>
      <c r="B11" s="22">
        <v>1133</v>
      </c>
      <c r="C11" s="9"/>
      <c r="D11" s="64" t="s">
        <v>110</v>
      </c>
      <c r="E11" s="1"/>
      <c r="F11" s="66">
        <f>'Reaj 2016 - Região S e SE '!P10</f>
        <v>312.69035532994923</v>
      </c>
      <c r="G11" s="67"/>
      <c r="H11" s="66">
        <f>'Reaj 2016 - Região S e SE '!R10</f>
        <v>4.690355329949238</v>
      </c>
      <c r="I11" s="67"/>
      <c r="J11" s="66">
        <f>'Reaj 2016 - Região S e SE '!T10</f>
        <v>308</v>
      </c>
      <c r="K11" s="68"/>
      <c r="L11" s="275">
        <f t="shared" si="0"/>
        <v>0.15259740259740248</v>
      </c>
      <c r="M11" s="163"/>
      <c r="N11" s="276">
        <f t="shared" si="1"/>
        <v>47.715736040609102</v>
      </c>
      <c r="O11" s="163"/>
      <c r="P11" s="277">
        <f t="shared" si="2"/>
        <v>264.97461928934013</v>
      </c>
      <c r="Q11" s="167"/>
      <c r="R11" s="277">
        <f t="shared" si="3"/>
        <v>3.9746192893401018</v>
      </c>
      <c r="S11" s="163"/>
      <c r="T11" s="318">
        <f t="shared" si="6"/>
        <v>261</v>
      </c>
      <c r="U11" s="317">
        <v>250.584</v>
      </c>
      <c r="V11" s="30"/>
      <c r="X11" s="251" t="s">
        <v>192</v>
      </c>
      <c r="Z11" s="251" t="s">
        <v>201</v>
      </c>
      <c r="AB11" s="299" t="s">
        <v>351</v>
      </c>
      <c r="AD11" s="287">
        <v>1133</v>
      </c>
      <c r="AE11" s="288">
        <v>318</v>
      </c>
      <c r="AF11" s="288">
        <v>4.7699999999999996</v>
      </c>
      <c r="AG11" s="288">
        <v>250.584</v>
      </c>
      <c r="AH11" s="171">
        <f t="shared" si="4"/>
        <v>-5.3096446700507727</v>
      </c>
      <c r="AI11" s="171"/>
      <c r="AJ11" s="171">
        <f t="shared" si="7"/>
        <v>0</v>
      </c>
      <c r="AK11" s="171"/>
      <c r="AL11" s="288" t="s">
        <v>557</v>
      </c>
      <c r="AN11" s="7">
        <v>250.584</v>
      </c>
      <c r="AP11" s="61">
        <f t="shared" si="5"/>
        <v>10.415999999999997</v>
      </c>
      <c r="AQ11" s="30">
        <f t="shared" si="8"/>
        <v>0</v>
      </c>
      <c r="AS11" s="30">
        <f>$F11-VLOOKUP($B11,'2017 2ºS - Região S e SE'!$B$6:$F$50,5,FALSE)</f>
        <v>0</v>
      </c>
    </row>
    <row r="12" spans="1:45" x14ac:dyDescent="0.25">
      <c r="A12" s="1"/>
      <c r="B12" s="22">
        <f>IF('Reaj 2016 - Região S e SE '!B11="","",'Reaj 2016 - Região S e SE '!B11)</f>
        <v>2007</v>
      </c>
      <c r="C12" s="9"/>
      <c r="D12" s="64" t="s">
        <v>102</v>
      </c>
      <c r="E12" s="1"/>
      <c r="F12" s="66">
        <f>'Reaj 2016 - Região S e SE '!P11</f>
        <v>312.69035532994923</v>
      </c>
      <c r="G12" s="67"/>
      <c r="H12" s="66">
        <f>'Reaj 2016 - Região S e SE '!R11</f>
        <v>4.690355329949238</v>
      </c>
      <c r="I12" s="67"/>
      <c r="J12" s="66">
        <f>'Reaj 2016 - Região S e SE '!T11</f>
        <v>308</v>
      </c>
      <c r="K12" s="68"/>
      <c r="L12" s="275">
        <f t="shared" si="0"/>
        <v>0.15259740259740248</v>
      </c>
      <c r="M12" s="163"/>
      <c r="N12" s="276">
        <f t="shared" si="1"/>
        <v>47.715736040609102</v>
      </c>
      <c r="O12" s="163"/>
      <c r="P12" s="277">
        <f t="shared" si="2"/>
        <v>264.97461928934013</v>
      </c>
      <c r="Q12" s="167"/>
      <c r="R12" s="277">
        <f t="shared" si="3"/>
        <v>3.9746192893401018</v>
      </c>
      <c r="S12" s="163"/>
      <c r="T12" s="318">
        <f t="shared" si="6"/>
        <v>261</v>
      </c>
      <c r="U12" s="317">
        <v>250.584</v>
      </c>
      <c r="V12" s="30"/>
      <c r="X12" s="251" t="s">
        <v>220</v>
      </c>
      <c r="Z12" s="251" t="s">
        <v>202</v>
      </c>
      <c r="AB12" s="299" t="s">
        <v>352</v>
      </c>
      <c r="AD12" s="287">
        <v>2007</v>
      </c>
      <c r="AE12" s="288">
        <v>318</v>
      </c>
      <c r="AF12" s="288">
        <v>4.7699999999999996</v>
      </c>
      <c r="AG12" s="288">
        <v>250.584</v>
      </c>
      <c r="AH12" s="171">
        <f t="shared" si="4"/>
        <v>-5.3096446700507727</v>
      </c>
      <c r="AI12" s="171"/>
      <c r="AJ12" s="171">
        <f t="shared" si="7"/>
        <v>0</v>
      </c>
      <c r="AK12" s="171"/>
      <c r="AL12" s="288" t="s">
        <v>558</v>
      </c>
      <c r="AN12" s="297">
        <v>250.584</v>
      </c>
      <c r="AP12" s="61">
        <f t="shared" si="5"/>
        <v>10.415999999999997</v>
      </c>
      <c r="AQ12" s="30">
        <f t="shared" si="8"/>
        <v>0</v>
      </c>
      <c r="AS12" s="30">
        <f>$F12-VLOOKUP($B12,'2017 2ºS - Região S e SE'!$B$6:$F$50,5,FALSE)</f>
        <v>0</v>
      </c>
    </row>
    <row r="13" spans="1:45" x14ac:dyDescent="0.25">
      <c r="A13" s="1"/>
      <c r="B13" s="22">
        <f>IF('Reaj 2016 - Região S e SE '!B13="","",'Reaj 2016 - Região S e SE '!B13)</f>
        <v>1116</v>
      </c>
      <c r="C13" s="9"/>
      <c r="D13" s="64" t="s">
        <v>98</v>
      </c>
      <c r="E13" s="1"/>
      <c r="F13" s="66">
        <f>'Reaj 2016 - Região S e SE '!P13</f>
        <v>328.93401015228426</v>
      </c>
      <c r="G13" s="67"/>
      <c r="H13" s="66">
        <f>'Reaj 2016 - Região S e SE '!R13</f>
        <v>4.9340101522842641</v>
      </c>
      <c r="I13" s="67"/>
      <c r="J13" s="66">
        <f>'Reaj 2016 - Região S e SE '!T13</f>
        <v>324</v>
      </c>
      <c r="K13" s="68"/>
      <c r="L13" s="275">
        <f t="shared" si="0"/>
        <v>0.19444444444444436</v>
      </c>
      <c r="M13" s="163"/>
      <c r="N13" s="276">
        <f t="shared" si="1"/>
        <v>63.959390862944133</v>
      </c>
      <c r="O13" s="163"/>
      <c r="P13" s="277">
        <f t="shared" si="2"/>
        <v>264.97461928934013</v>
      </c>
      <c r="Q13" s="167"/>
      <c r="R13" s="277">
        <f t="shared" si="3"/>
        <v>3.9746192893401018</v>
      </c>
      <c r="S13" s="163"/>
      <c r="T13" s="318">
        <f t="shared" si="6"/>
        <v>261</v>
      </c>
      <c r="U13" s="317">
        <v>250.584</v>
      </c>
      <c r="V13" s="30"/>
      <c r="X13" s="251" t="s">
        <v>197</v>
      </c>
      <c r="Z13" s="251" t="s">
        <v>174</v>
      </c>
      <c r="AB13" s="299" t="s">
        <v>353</v>
      </c>
      <c r="AD13" s="287">
        <v>1116</v>
      </c>
      <c r="AE13" s="288">
        <v>318</v>
      </c>
      <c r="AF13" s="288">
        <v>4.7699999999999996</v>
      </c>
      <c r="AG13" s="288">
        <v>250.584</v>
      </c>
      <c r="AH13" s="171">
        <f t="shared" si="4"/>
        <v>10.934010152284259</v>
      </c>
      <c r="AI13" s="171"/>
      <c r="AJ13" s="171">
        <f t="shared" si="7"/>
        <v>0</v>
      </c>
      <c r="AK13" s="171"/>
      <c r="AL13" s="288" t="s">
        <v>559</v>
      </c>
      <c r="AN13" s="7">
        <v>250.584</v>
      </c>
      <c r="AP13" s="61">
        <f t="shared" si="5"/>
        <v>10.415999999999997</v>
      </c>
      <c r="AQ13" s="30">
        <f t="shared" si="8"/>
        <v>0</v>
      </c>
      <c r="AS13" s="30">
        <f>$F13-VLOOKUP($B13,'2017 2ºS - Região S e SE'!$B$6:$F$50,5,FALSE)</f>
        <v>0</v>
      </c>
    </row>
    <row r="14" spans="1:45" x14ac:dyDescent="0.25">
      <c r="A14" s="1"/>
      <c r="B14" s="22">
        <f>IF('Reaj 2016 - Região S e SE '!B14="","",'Reaj 2016 - Região S e SE '!B14)</f>
        <v>1107</v>
      </c>
      <c r="C14" s="9"/>
      <c r="D14" s="64" t="s">
        <v>12</v>
      </c>
      <c r="E14" s="1"/>
      <c r="F14" s="66">
        <f>'Reaj 2016 - Região S e SE '!P14</f>
        <v>329.94923857868019</v>
      </c>
      <c r="G14" s="67"/>
      <c r="H14" s="66">
        <f>'Reaj 2016 - Região S e SE '!R14</f>
        <v>4.9492385786802027</v>
      </c>
      <c r="I14" s="67"/>
      <c r="J14" s="66">
        <f>'Reaj 2016 - Região S e SE '!T14</f>
        <v>325</v>
      </c>
      <c r="K14" s="68"/>
      <c r="L14" s="275">
        <f t="shared" si="0"/>
        <v>0.10461538461538464</v>
      </c>
      <c r="M14" s="163"/>
      <c r="N14" s="276">
        <f t="shared" si="1"/>
        <v>34.517766497461935</v>
      </c>
      <c r="O14" s="163"/>
      <c r="P14" s="277">
        <f t="shared" si="2"/>
        <v>295.43147208121826</v>
      </c>
      <c r="Q14" s="167"/>
      <c r="R14" s="277">
        <f t="shared" si="3"/>
        <v>4.4314720812182733</v>
      </c>
      <c r="S14" s="163"/>
      <c r="T14" s="318">
        <f t="shared" si="6"/>
        <v>291</v>
      </c>
      <c r="U14" s="317">
        <v>280.52800000000002</v>
      </c>
      <c r="V14" s="30"/>
      <c r="X14" s="251" t="s">
        <v>177</v>
      </c>
      <c r="Z14" s="251" t="s">
        <v>196</v>
      </c>
      <c r="AB14" s="299" t="s">
        <v>354</v>
      </c>
      <c r="AD14" s="287">
        <v>1107</v>
      </c>
      <c r="AE14" s="288">
        <v>356</v>
      </c>
      <c r="AF14" s="288">
        <v>5.34</v>
      </c>
      <c r="AG14" s="288">
        <v>280.52800000000002</v>
      </c>
      <c r="AH14" s="171">
        <f t="shared" si="4"/>
        <v>-26.050761421319805</v>
      </c>
      <c r="AI14" s="171"/>
      <c r="AJ14" s="171">
        <f t="shared" si="7"/>
        <v>0</v>
      </c>
      <c r="AK14" s="171"/>
      <c r="AL14" s="288" t="s">
        <v>560</v>
      </c>
      <c r="AN14" s="7">
        <v>280.52800000000002</v>
      </c>
      <c r="AP14" s="61">
        <f t="shared" si="5"/>
        <v>10.47199999999998</v>
      </c>
      <c r="AQ14" s="30">
        <f t="shared" si="8"/>
        <v>0</v>
      </c>
      <c r="AS14" s="30">
        <f>$F14-VLOOKUP($B14,'2017 2ºS - Região S e SE'!$B$6:$F$50,5,FALSE)</f>
        <v>0</v>
      </c>
    </row>
    <row r="15" spans="1:45" x14ac:dyDescent="0.25">
      <c r="A15" s="1"/>
      <c r="B15" s="187">
        <v>1134</v>
      </c>
      <c r="C15" s="335"/>
      <c r="D15" s="282" t="s">
        <v>498</v>
      </c>
      <c r="E15" s="336"/>
      <c r="F15" s="283">
        <f>F14</f>
        <v>329.94923857868019</v>
      </c>
      <c r="G15" s="337"/>
      <c r="H15" s="283"/>
      <c r="I15" s="337"/>
      <c r="J15" s="283"/>
      <c r="K15" s="338"/>
      <c r="L15" s="339">
        <f>L14</f>
        <v>0.10461538461538464</v>
      </c>
      <c r="M15" s="340"/>
      <c r="N15" s="341">
        <f>N14</f>
        <v>34.517766497461935</v>
      </c>
      <c r="O15" s="340"/>
      <c r="P15" s="342">
        <f>P14</f>
        <v>295.43147208121826</v>
      </c>
      <c r="Q15" s="343"/>
      <c r="R15" s="342">
        <f>R14</f>
        <v>4.4314720812182733</v>
      </c>
      <c r="S15" s="340"/>
      <c r="T15" s="293">
        <f>T14</f>
        <v>291</v>
      </c>
      <c r="U15" s="317"/>
      <c r="V15" s="30"/>
      <c r="X15" s="251"/>
      <c r="Z15" s="251"/>
      <c r="AB15" s="299" t="s">
        <v>355</v>
      </c>
      <c r="AD15" s="287"/>
      <c r="AE15" s="288"/>
      <c r="AF15" s="288"/>
      <c r="AG15" s="288"/>
      <c r="AH15" s="171"/>
      <c r="AI15" s="171"/>
      <c r="AJ15" s="171"/>
      <c r="AK15" s="171"/>
      <c r="AL15" s="288"/>
      <c r="AP15" s="61"/>
      <c r="AQ15" s="30"/>
      <c r="AS15" s="30"/>
    </row>
    <row r="16" spans="1:45" x14ac:dyDescent="0.25">
      <c r="A16" s="1"/>
      <c r="B16" s="22">
        <f>IF('Reaj 2016 - Região S e SE '!B15="","",'Reaj 2016 - Região S e SE '!B15)</f>
        <v>2008</v>
      </c>
      <c r="C16" s="9"/>
      <c r="D16" s="64" t="s">
        <v>77</v>
      </c>
      <c r="E16" s="1"/>
      <c r="F16" s="66">
        <f>'Reaj 2016 - Região S e SE '!P15</f>
        <v>312.69035532994923</v>
      </c>
      <c r="G16" s="67"/>
      <c r="H16" s="66">
        <f>'Reaj 2016 - Região S e SE '!R15</f>
        <v>4.690355329949238</v>
      </c>
      <c r="I16" s="67"/>
      <c r="J16" s="66">
        <f>'Reaj 2016 - Região S e SE '!T15</f>
        <v>308</v>
      </c>
      <c r="K16" s="68"/>
      <c r="L16" s="275">
        <f t="shared" si="0"/>
        <v>0.15259740259740248</v>
      </c>
      <c r="M16" s="163"/>
      <c r="N16" s="276">
        <f t="shared" si="1"/>
        <v>47.715736040609102</v>
      </c>
      <c r="O16" s="163"/>
      <c r="P16" s="277">
        <f t="shared" si="2"/>
        <v>264.97461928934013</v>
      </c>
      <c r="Q16" s="167"/>
      <c r="R16" s="277">
        <f t="shared" si="3"/>
        <v>3.9746192893401018</v>
      </c>
      <c r="S16" s="163"/>
      <c r="T16" s="318">
        <f t="shared" si="6"/>
        <v>261</v>
      </c>
      <c r="U16" s="317">
        <v>250.584</v>
      </c>
      <c r="V16" s="30"/>
      <c r="X16" s="251" t="s">
        <v>172</v>
      </c>
      <c r="Z16" s="251" t="s">
        <v>176</v>
      </c>
      <c r="AD16" s="287">
        <v>2008</v>
      </c>
      <c r="AE16" s="288">
        <v>318</v>
      </c>
      <c r="AF16" s="288">
        <v>4.7699999999999996</v>
      </c>
      <c r="AG16" s="288">
        <v>250.584</v>
      </c>
      <c r="AH16" s="171">
        <f t="shared" si="4"/>
        <v>-5.3096446700507727</v>
      </c>
      <c r="AI16" s="171"/>
      <c r="AJ16" s="171">
        <f t="shared" si="7"/>
        <v>0</v>
      </c>
      <c r="AK16" s="171"/>
      <c r="AL16" s="288" t="s">
        <v>561</v>
      </c>
      <c r="AN16" s="7">
        <v>250.584</v>
      </c>
      <c r="AP16" s="61">
        <f t="shared" si="5"/>
        <v>10.415999999999997</v>
      </c>
      <c r="AQ16" s="30">
        <f t="shared" si="8"/>
        <v>0</v>
      </c>
      <c r="AS16" s="30">
        <f>$F16-VLOOKUP($B16,'2017 2ºS - Região S e SE'!$B$6:$F$50,5,FALSE)</f>
        <v>0</v>
      </c>
    </row>
    <row r="17" spans="1:45" x14ac:dyDescent="0.25">
      <c r="A17" s="1"/>
      <c r="B17" s="22">
        <f>IF('Reaj 2016 - Região S e SE '!B17="","",'Reaj 2016 - Região S e SE '!B17)</f>
        <v>1112</v>
      </c>
      <c r="C17" s="9"/>
      <c r="D17" s="64" t="s">
        <v>14</v>
      </c>
      <c r="E17" s="1"/>
      <c r="F17" s="66">
        <f>'Reaj 2016 - Região S e SE '!P17</f>
        <v>316.75126903553297</v>
      </c>
      <c r="G17" s="67"/>
      <c r="H17" s="66">
        <f>'Reaj 2016 - Região S e SE '!R17</f>
        <v>4.7512690355329941</v>
      </c>
      <c r="I17" s="67"/>
      <c r="J17" s="66">
        <f>'Reaj 2016 - Região S e SE '!T17</f>
        <v>312</v>
      </c>
      <c r="K17" s="68"/>
      <c r="L17" s="275">
        <f t="shared" si="0"/>
        <v>0.16346153846153832</v>
      </c>
      <c r="M17" s="163"/>
      <c r="N17" s="276">
        <f t="shared" si="1"/>
        <v>51.776649746192845</v>
      </c>
      <c r="O17" s="163"/>
      <c r="P17" s="277">
        <f t="shared" si="2"/>
        <v>264.97461928934013</v>
      </c>
      <c r="Q17" s="167"/>
      <c r="R17" s="277">
        <f t="shared" si="3"/>
        <v>3.9746192893401018</v>
      </c>
      <c r="S17" s="163"/>
      <c r="T17" s="318">
        <f t="shared" si="6"/>
        <v>261</v>
      </c>
      <c r="U17" s="317">
        <v>250.584</v>
      </c>
      <c r="V17" s="30"/>
      <c r="X17" s="251" t="s">
        <v>282</v>
      </c>
      <c r="Z17" s="251" t="s">
        <v>203</v>
      </c>
      <c r="AD17" s="287">
        <v>1112</v>
      </c>
      <c r="AE17" s="288">
        <v>318</v>
      </c>
      <c r="AF17" s="288">
        <v>4.7699999999999996</v>
      </c>
      <c r="AG17" s="288">
        <v>250.584</v>
      </c>
      <c r="AH17" s="171">
        <f t="shared" si="4"/>
        <v>-1.248730964467029</v>
      </c>
      <c r="AI17" s="171"/>
      <c r="AJ17" s="171">
        <f t="shared" si="7"/>
        <v>0</v>
      </c>
      <c r="AK17" s="171"/>
      <c r="AL17" s="288" t="s">
        <v>562</v>
      </c>
      <c r="AN17" s="7">
        <v>250.584</v>
      </c>
      <c r="AP17" s="61">
        <f t="shared" si="5"/>
        <v>10.415999999999997</v>
      </c>
      <c r="AQ17" s="30">
        <f t="shared" si="8"/>
        <v>0</v>
      </c>
      <c r="AS17" s="30">
        <f>$F17-VLOOKUP($B17,'2017 2ºS - Região S e SE'!$B$6:$F$50,5,FALSE)</f>
        <v>0</v>
      </c>
    </row>
    <row r="18" spans="1:45" x14ac:dyDescent="0.25">
      <c r="A18" s="1"/>
      <c r="B18" s="22">
        <f>IF('Reaj 2016 - Região S e SE '!B19="","",'Reaj 2016 - Região S e SE '!B19)</f>
        <v>1117</v>
      </c>
      <c r="C18" s="9"/>
      <c r="D18" s="64" t="s">
        <v>91</v>
      </c>
      <c r="E18" s="1"/>
      <c r="F18" s="66">
        <f>'Reaj 2016 - Região S e SE '!P19</f>
        <v>312.69035532994923</v>
      </c>
      <c r="G18" s="67"/>
      <c r="H18" s="66">
        <f>'Reaj 2016 - Região S e SE '!R19</f>
        <v>4.690355329949238</v>
      </c>
      <c r="I18" s="67"/>
      <c r="J18" s="66">
        <f>'Reaj 2016 - Região S e SE '!T19</f>
        <v>308</v>
      </c>
      <c r="K18" s="68"/>
      <c r="L18" s="275">
        <f t="shared" si="0"/>
        <v>0.15259740259740248</v>
      </c>
      <c r="M18" s="163"/>
      <c r="N18" s="276">
        <f t="shared" si="1"/>
        <v>47.715736040609102</v>
      </c>
      <c r="O18" s="163"/>
      <c r="P18" s="277">
        <f t="shared" si="2"/>
        <v>264.97461928934013</v>
      </c>
      <c r="Q18" s="167"/>
      <c r="R18" s="277">
        <f t="shared" si="3"/>
        <v>3.9746192893401018</v>
      </c>
      <c r="S18" s="163"/>
      <c r="T18" s="318">
        <f t="shared" si="6"/>
        <v>261</v>
      </c>
      <c r="U18" s="317">
        <v>250.584</v>
      </c>
      <c r="V18" s="30"/>
      <c r="X18" s="251" t="s">
        <v>194</v>
      </c>
      <c r="Z18" s="251" t="s">
        <v>226</v>
      </c>
      <c r="AB18" s="286"/>
      <c r="AD18" s="287">
        <v>1117</v>
      </c>
      <c r="AE18" s="288">
        <v>318</v>
      </c>
      <c r="AF18" s="288">
        <v>4.7699999999999996</v>
      </c>
      <c r="AG18" s="288">
        <v>250.584</v>
      </c>
      <c r="AH18" s="171">
        <f t="shared" si="4"/>
        <v>-5.3096446700507727</v>
      </c>
      <c r="AI18" s="171"/>
      <c r="AJ18" s="171">
        <f t="shared" si="7"/>
        <v>0</v>
      </c>
      <c r="AK18" s="171"/>
      <c r="AL18" s="288" t="s">
        <v>563</v>
      </c>
      <c r="AN18" s="7">
        <v>250.584</v>
      </c>
      <c r="AP18" s="61">
        <f t="shared" si="5"/>
        <v>10.415999999999997</v>
      </c>
      <c r="AQ18" s="30">
        <f t="shared" si="8"/>
        <v>0</v>
      </c>
      <c r="AS18" s="30">
        <f>$F18-VLOOKUP($B18,'2017 2ºS - Região S e SE'!$B$6:$F$50,5,FALSE)</f>
        <v>0</v>
      </c>
    </row>
    <row r="19" spans="1:45" x14ac:dyDescent="0.25">
      <c r="A19" s="1"/>
      <c r="B19" s="22">
        <v>1139</v>
      </c>
      <c r="C19" s="9"/>
      <c r="D19" s="64" t="s">
        <v>114</v>
      </c>
      <c r="E19" s="1"/>
      <c r="F19" s="66">
        <f>'Reaj 2016 - Região S e SE '!P20</f>
        <v>312.69035532994923</v>
      </c>
      <c r="G19" s="67"/>
      <c r="H19" s="66">
        <f>'Reaj 2016 - Região S e SE '!R20</f>
        <v>4.690355329949238</v>
      </c>
      <c r="I19" s="67"/>
      <c r="J19" s="66">
        <f>'Reaj 2016 - Região S e SE '!T20</f>
        <v>308</v>
      </c>
      <c r="K19" s="68"/>
      <c r="L19" s="275">
        <f t="shared" si="0"/>
        <v>0.15259740259740248</v>
      </c>
      <c r="M19" s="163"/>
      <c r="N19" s="276">
        <f t="shared" si="1"/>
        <v>47.715736040609102</v>
      </c>
      <c r="O19" s="163"/>
      <c r="P19" s="277">
        <f t="shared" si="2"/>
        <v>264.97461928934013</v>
      </c>
      <c r="Q19" s="167"/>
      <c r="R19" s="277">
        <f t="shared" si="3"/>
        <v>3.9746192893401018</v>
      </c>
      <c r="S19" s="163"/>
      <c r="T19" s="318">
        <f t="shared" si="6"/>
        <v>261</v>
      </c>
      <c r="U19" s="317">
        <v>250.584</v>
      </c>
      <c r="V19" s="30"/>
      <c r="X19" s="251" t="s">
        <v>173</v>
      </c>
      <c r="Z19" s="251" t="s">
        <v>221</v>
      </c>
      <c r="AB19" s="286"/>
      <c r="AD19" s="287">
        <v>1139</v>
      </c>
      <c r="AE19" s="288">
        <v>318</v>
      </c>
      <c r="AF19" s="288">
        <v>4.7699999999999996</v>
      </c>
      <c r="AG19" s="288">
        <v>250.584</v>
      </c>
      <c r="AH19" s="171">
        <f t="shared" si="4"/>
        <v>-5.3096446700507727</v>
      </c>
      <c r="AI19" s="171"/>
      <c r="AJ19" s="171">
        <f t="shared" si="7"/>
        <v>0</v>
      </c>
      <c r="AK19" s="171"/>
      <c r="AL19" s="288" t="s">
        <v>564</v>
      </c>
      <c r="AN19" s="7">
        <v>250.584</v>
      </c>
      <c r="AP19" s="61">
        <f t="shared" si="5"/>
        <v>10.415999999999997</v>
      </c>
      <c r="AQ19" s="30">
        <f t="shared" si="8"/>
        <v>0</v>
      </c>
      <c r="AS19" s="30">
        <f>$F19-VLOOKUP($B19,'2017 2ºS - Região S e SE'!$B$6:$F$50,5,FALSE)</f>
        <v>0</v>
      </c>
    </row>
    <row r="20" spans="1:45" x14ac:dyDescent="0.25">
      <c r="A20" s="1"/>
      <c r="B20" s="22">
        <f>IF('Reaj 2016 - Região S e SE '!B22="","",'Reaj 2016 - Região S e SE '!B22)</f>
        <v>1120</v>
      </c>
      <c r="C20" s="9"/>
      <c r="D20" s="64" t="s">
        <v>92</v>
      </c>
      <c r="E20" s="1"/>
      <c r="F20" s="66">
        <f>'Reaj 2016 - Região S e SE '!P22</f>
        <v>312.69035532994923</v>
      </c>
      <c r="G20" s="67"/>
      <c r="H20" s="66">
        <f>'Reaj 2016 - Região S e SE '!R22</f>
        <v>4.690355329949238</v>
      </c>
      <c r="I20" s="67"/>
      <c r="J20" s="66">
        <f>'Reaj 2016 - Região S e SE '!T22</f>
        <v>308</v>
      </c>
      <c r="K20" s="68"/>
      <c r="L20" s="275">
        <f t="shared" si="0"/>
        <v>0.15259740259740248</v>
      </c>
      <c r="M20" s="163"/>
      <c r="N20" s="276">
        <f t="shared" si="1"/>
        <v>47.715736040609102</v>
      </c>
      <c r="O20" s="163"/>
      <c r="P20" s="277">
        <f t="shared" si="2"/>
        <v>264.97461928934013</v>
      </c>
      <c r="Q20" s="167"/>
      <c r="R20" s="277">
        <f t="shared" si="3"/>
        <v>3.9746192893401018</v>
      </c>
      <c r="S20" s="163"/>
      <c r="T20" s="318">
        <f t="shared" si="6"/>
        <v>261</v>
      </c>
      <c r="U20" s="317">
        <v>250.584</v>
      </c>
      <c r="V20" s="30"/>
      <c r="X20" s="251" t="s">
        <v>198</v>
      </c>
      <c r="Z20" s="251" t="s">
        <v>222</v>
      </c>
      <c r="AB20" s="286"/>
      <c r="AD20" s="287">
        <v>1120</v>
      </c>
      <c r="AE20" s="288">
        <v>318</v>
      </c>
      <c r="AF20" s="288">
        <v>4.7699999999999996</v>
      </c>
      <c r="AG20" s="288">
        <v>250.584</v>
      </c>
      <c r="AH20" s="171">
        <f t="shared" si="4"/>
        <v>-5.3096446700507727</v>
      </c>
      <c r="AI20" s="171"/>
      <c r="AJ20" s="171">
        <f t="shared" si="7"/>
        <v>0</v>
      </c>
      <c r="AK20" s="171"/>
      <c r="AL20" s="288" t="s">
        <v>565</v>
      </c>
      <c r="AN20" s="7">
        <v>250.584</v>
      </c>
      <c r="AP20" s="61">
        <f t="shared" si="5"/>
        <v>10.415999999999997</v>
      </c>
      <c r="AQ20" s="30">
        <f t="shared" si="8"/>
        <v>0</v>
      </c>
      <c r="AS20" s="30">
        <f>$F20-VLOOKUP($B20,'2017 2ºS - Região S e SE'!$B$6:$F$50,5,FALSE)</f>
        <v>0</v>
      </c>
    </row>
    <row r="21" spans="1:45" x14ac:dyDescent="0.25">
      <c r="A21" s="1"/>
      <c r="B21" s="22">
        <v>1113</v>
      </c>
      <c r="C21" s="9"/>
      <c r="D21" s="64" t="s">
        <v>97</v>
      </c>
      <c r="E21" s="1"/>
      <c r="F21" s="66">
        <f>'Reaj 2016 - Região S e SE '!P23</f>
        <v>312.69035532994923</v>
      </c>
      <c r="G21" s="67"/>
      <c r="H21" s="66">
        <f>'Reaj 2016 - Região S e SE '!R23</f>
        <v>4.690355329949238</v>
      </c>
      <c r="I21" s="67"/>
      <c r="J21" s="66">
        <f>'Reaj 2016 - Região S e SE '!T23</f>
        <v>308</v>
      </c>
      <c r="K21" s="68"/>
      <c r="L21" s="275">
        <f t="shared" si="0"/>
        <v>0.15259740259740248</v>
      </c>
      <c r="M21" s="163"/>
      <c r="N21" s="276">
        <f t="shared" si="1"/>
        <v>47.715736040609102</v>
      </c>
      <c r="O21" s="163"/>
      <c r="P21" s="277">
        <f t="shared" si="2"/>
        <v>264.97461928934013</v>
      </c>
      <c r="Q21" s="167"/>
      <c r="R21" s="277">
        <f t="shared" si="3"/>
        <v>3.9746192893401018</v>
      </c>
      <c r="S21" s="163"/>
      <c r="T21" s="318">
        <f t="shared" si="6"/>
        <v>261</v>
      </c>
      <c r="U21" s="317">
        <v>250.584</v>
      </c>
      <c r="V21" s="30"/>
      <c r="X21" s="251" t="s">
        <v>199</v>
      </c>
      <c r="Z21" s="251" t="s">
        <v>227</v>
      </c>
      <c r="AB21" s="286"/>
      <c r="AD21" s="287">
        <v>1113</v>
      </c>
      <c r="AE21" s="288">
        <v>318</v>
      </c>
      <c r="AF21" s="288">
        <v>4.7699999999999996</v>
      </c>
      <c r="AG21" s="288">
        <v>250.584</v>
      </c>
      <c r="AH21" s="171">
        <f t="shared" si="4"/>
        <v>-5.3096446700507727</v>
      </c>
      <c r="AI21" s="171"/>
      <c r="AJ21" s="171">
        <f t="shared" si="7"/>
        <v>0</v>
      </c>
      <c r="AK21" s="171"/>
      <c r="AL21" s="288" t="s">
        <v>566</v>
      </c>
      <c r="AN21" s="7">
        <v>250.584</v>
      </c>
      <c r="AP21" s="61">
        <f t="shared" si="5"/>
        <v>10.415999999999997</v>
      </c>
      <c r="AQ21" s="30">
        <f t="shared" si="8"/>
        <v>0</v>
      </c>
      <c r="AS21" s="30">
        <f>$F21-VLOOKUP($B21,'2017 2ºS - Região S e SE'!$B$6:$F$50,5,FALSE)</f>
        <v>0</v>
      </c>
    </row>
    <row r="22" spans="1:45" ht="15.75" hidden="1" customHeight="1" x14ac:dyDescent="0.25">
      <c r="A22" s="1"/>
      <c r="B22" s="22">
        <f>IF('Reaj 2016 - Região S e SE '!B24="","",'Reaj 2016 - Região S e SE '!B24)</f>
        <v>1105</v>
      </c>
      <c r="C22" s="9"/>
      <c r="D22" s="64" t="s">
        <v>15</v>
      </c>
      <c r="E22" s="1"/>
      <c r="F22" s="66">
        <f>'Reaj 2016 - Região S e SE '!P24</f>
        <v>316.75126903553297</v>
      </c>
      <c r="G22" s="67"/>
      <c r="H22" s="66">
        <f>'Reaj 2016 - Região S e SE '!R24</f>
        <v>4.7512690355329941</v>
      </c>
      <c r="I22" s="67"/>
      <c r="J22" s="66">
        <f>'Reaj 2016 - Região S e SE '!T24</f>
        <v>312</v>
      </c>
      <c r="K22" s="68"/>
      <c r="L22" s="275" t="e">
        <f t="shared" si="0"/>
        <v>#VALUE!</v>
      </c>
      <c r="M22" s="163"/>
      <c r="N22" s="276" t="e">
        <f t="shared" si="1"/>
        <v>#VALUE!</v>
      </c>
      <c r="O22" s="163"/>
      <c r="P22" s="277" t="e">
        <f t="shared" si="2"/>
        <v>#VALUE!</v>
      </c>
      <c r="Q22" s="167"/>
      <c r="R22" s="277" t="str">
        <f t="shared" si="3"/>
        <v/>
      </c>
      <c r="S22" s="163"/>
      <c r="T22" s="318" t="e">
        <f t="shared" si="6"/>
        <v>#VALUE!</v>
      </c>
      <c r="U22" s="317" t="s">
        <v>234</v>
      </c>
      <c r="V22" s="30"/>
      <c r="X22" s="251" t="s">
        <v>211</v>
      </c>
      <c r="Z22" s="251" t="s">
        <v>175</v>
      </c>
      <c r="AB22" s="286"/>
      <c r="AD22" s="287">
        <v>0</v>
      </c>
      <c r="AE22" s="288">
        <v>0</v>
      </c>
      <c r="AF22" s="288">
        <v>0</v>
      </c>
      <c r="AG22" s="288">
        <v>0</v>
      </c>
      <c r="AH22" s="171">
        <f t="shared" si="4"/>
        <v>316.75126903553297</v>
      </c>
      <c r="AI22" s="171"/>
      <c r="AJ22" s="171" t="e">
        <f t="shared" si="7"/>
        <v>#VALUE!</v>
      </c>
      <c r="AK22" s="171"/>
      <c r="AL22" s="288" t="s">
        <v>234</v>
      </c>
      <c r="AN22" s="7" t="s">
        <v>234</v>
      </c>
      <c r="AP22" s="61" t="e">
        <f t="shared" si="5"/>
        <v>#VALUE!</v>
      </c>
      <c r="AQ22" s="30" t="e">
        <f t="shared" si="8"/>
        <v>#VALUE!</v>
      </c>
      <c r="AS22" s="30">
        <f>$F22-VLOOKUP($B22,'2017 2ºS - Região S e SE'!$B$6:$F$50,5,FALSE)</f>
        <v>0</v>
      </c>
    </row>
    <row r="23" spans="1:45" x14ac:dyDescent="0.25">
      <c r="A23" s="1"/>
      <c r="B23" s="99">
        <v>1141</v>
      </c>
      <c r="C23" s="100"/>
      <c r="D23" s="64" t="s">
        <v>286</v>
      </c>
      <c r="E23" s="1"/>
      <c r="F23" s="66">
        <f>F22</f>
        <v>316.75126903553297</v>
      </c>
      <c r="G23" s="67"/>
      <c r="H23" s="66"/>
      <c r="I23" s="67"/>
      <c r="J23" s="66"/>
      <c r="K23" s="68"/>
      <c r="L23" s="275">
        <f t="shared" si="0"/>
        <v>0.16346153846153832</v>
      </c>
      <c r="M23" s="163"/>
      <c r="N23" s="276">
        <f t="shared" si="1"/>
        <v>51.776649746192845</v>
      </c>
      <c r="O23" s="163"/>
      <c r="P23" s="277">
        <f t="shared" si="2"/>
        <v>264.97461928934013</v>
      </c>
      <c r="Q23" s="167"/>
      <c r="R23" s="277">
        <f t="shared" si="3"/>
        <v>3.9746192893401018</v>
      </c>
      <c r="S23" s="163"/>
      <c r="T23" s="318">
        <f t="shared" si="6"/>
        <v>261</v>
      </c>
      <c r="U23" s="319">
        <v>250.584</v>
      </c>
      <c r="V23" s="30"/>
      <c r="X23" s="251"/>
      <c r="Z23" s="251"/>
      <c r="AB23" s="286"/>
      <c r="AD23" s="287">
        <v>1141</v>
      </c>
      <c r="AE23" s="288">
        <v>318</v>
      </c>
      <c r="AF23" s="288">
        <v>4.7699999999999996</v>
      </c>
      <c r="AG23" s="288">
        <v>250.584</v>
      </c>
      <c r="AH23" s="171">
        <f t="shared" si="4"/>
        <v>-1.248730964467029</v>
      </c>
      <c r="AI23" s="171"/>
      <c r="AJ23" s="171">
        <f t="shared" si="7"/>
        <v>0</v>
      </c>
      <c r="AK23" s="171"/>
      <c r="AL23" s="288" t="s">
        <v>567</v>
      </c>
      <c r="AN23" s="7">
        <v>250.584</v>
      </c>
      <c r="AP23" s="61">
        <f t="shared" si="5"/>
        <v>10.415999999999997</v>
      </c>
      <c r="AQ23" s="30">
        <f t="shared" si="8"/>
        <v>0</v>
      </c>
      <c r="AS23" s="30">
        <f>$F23-VLOOKUP($B23,'2017 2ºS - Região S e SE'!$B$6:$F$50,5,FALSE)</f>
        <v>0</v>
      </c>
    </row>
    <row r="24" spans="1:45" x14ac:dyDescent="0.25">
      <c r="A24" s="1"/>
      <c r="B24" s="22">
        <f>IF('Reaj 2016 - Região S e SE '!B26="","",'Reaj 2016 - Região S e SE '!B26)</f>
        <v>1128</v>
      </c>
      <c r="C24" s="9"/>
      <c r="D24" s="64" t="s">
        <v>93</v>
      </c>
      <c r="E24" s="1"/>
      <c r="F24" s="66">
        <f>'Reaj 2016 - Região S e SE '!P26</f>
        <v>312.69035532994923</v>
      </c>
      <c r="G24" s="67"/>
      <c r="H24" s="66">
        <f>'Reaj 2016 - Região S e SE '!R26</f>
        <v>4.690355329949238</v>
      </c>
      <c r="I24" s="67"/>
      <c r="J24" s="66">
        <f>'Reaj 2016 - Região S e SE '!T26</f>
        <v>308</v>
      </c>
      <c r="K24" s="68"/>
      <c r="L24" s="275">
        <f t="shared" si="0"/>
        <v>0.15259740259740248</v>
      </c>
      <c r="M24" s="163"/>
      <c r="N24" s="276">
        <f t="shared" si="1"/>
        <v>47.715736040609102</v>
      </c>
      <c r="O24" s="163"/>
      <c r="P24" s="277">
        <f t="shared" si="2"/>
        <v>264.97461928934013</v>
      </c>
      <c r="Q24" s="167"/>
      <c r="R24" s="277">
        <f t="shared" si="3"/>
        <v>3.9746192893401018</v>
      </c>
      <c r="S24" s="163"/>
      <c r="T24" s="318">
        <f t="shared" si="6"/>
        <v>261</v>
      </c>
      <c r="U24" s="317">
        <v>250.584</v>
      </c>
      <c r="V24" s="30"/>
      <c r="X24" s="251" t="s">
        <v>178</v>
      </c>
      <c r="Z24" s="251" t="s">
        <v>213</v>
      </c>
      <c r="AB24" s="286"/>
      <c r="AD24" s="287">
        <v>1128</v>
      </c>
      <c r="AE24" s="288">
        <v>318</v>
      </c>
      <c r="AF24" s="288">
        <v>4.7699999999999996</v>
      </c>
      <c r="AG24" s="288">
        <v>250.584</v>
      </c>
      <c r="AH24" s="171">
        <f t="shared" si="4"/>
        <v>-5.3096446700507727</v>
      </c>
      <c r="AI24" s="171"/>
      <c r="AJ24" s="171">
        <f t="shared" si="7"/>
        <v>0</v>
      </c>
      <c r="AK24" s="171"/>
      <c r="AL24" s="288" t="s">
        <v>568</v>
      </c>
      <c r="AN24" s="7">
        <v>250.584</v>
      </c>
      <c r="AP24" s="61">
        <f t="shared" si="5"/>
        <v>10.415999999999997</v>
      </c>
      <c r="AQ24" s="30">
        <f t="shared" si="8"/>
        <v>0</v>
      </c>
      <c r="AS24" s="30">
        <f>$F24-VLOOKUP($B24,'2017 2ºS - Região S e SE'!$B$6:$F$50,5,FALSE)</f>
        <v>0</v>
      </c>
    </row>
    <row r="25" spans="1:45" ht="15.75" hidden="1" customHeight="1" x14ac:dyDescent="0.25">
      <c r="A25" s="1"/>
      <c r="B25" s="22">
        <f>IF('Reaj 2016 - Região S e SE '!B27="","",'Reaj 2016 - Região S e SE '!B27)</f>
        <v>1125</v>
      </c>
      <c r="C25" s="9"/>
      <c r="D25" s="64" t="s">
        <v>17</v>
      </c>
      <c r="E25" s="1"/>
      <c r="F25" s="66">
        <f>'Reaj 2016 - Região S e SE '!P27</f>
        <v>316.75126903553297</v>
      </c>
      <c r="G25" s="67"/>
      <c r="H25" s="66">
        <f>'Reaj 2016 - Região S e SE '!R27</f>
        <v>4.7512690355329941</v>
      </c>
      <c r="I25" s="67"/>
      <c r="J25" s="66">
        <f>'Reaj 2016 - Região S e SE '!T27</f>
        <v>312</v>
      </c>
      <c r="K25" s="68"/>
      <c r="L25" s="275" t="e">
        <f t="shared" si="0"/>
        <v>#VALUE!</v>
      </c>
      <c r="M25" s="163"/>
      <c r="N25" s="276" t="e">
        <f t="shared" si="1"/>
        <v>#VALUE!</v>
      </c>
      <c r="O25" s="163"/>
      <c r="P25" s="277" t="e">
        <f t="shared" si="2"/>
        <v>#VALUE!</v>
      </c>
      <c r="Q25" s="167"/>
      <c r="R25" s="277" t="str">
        <f t="shared" si="3"/>
        <v/>
      </c>
      <c r="S25" s="163"/>
      <c r="T25" s="318" t="e">
        <f t="shared" si="6"/>
        <v>#VALUE!</v>
      </c>
      <c r="U25" s="317" t="s">
        <v>234</v>
      </c>
      <c r="V25" s="30"/>
      <c r="X25" s="251" t="s">
        <v>143</v>
      </c>
      <c r="Z25" s="251" t="s">
        <v>236</v>
      </c>
      <c r="AB25" s="286"/>
      <c r="AD25" s="287">
        <v>0</v>
      </c>
      <c r="AE25" s="288">
        <v>0</v>
      </c>
      <c r="AF25" s="288">
        <v>0</v>
      </c>
      <c r="AG25" s="288">
        <v>0</v>
      </c>
      <c r="AH25" s="171">
        <f t="shared" si="4"/>
        <v>316.75126903553297</v>
      </c>
      <c r="AI25" s="171"/>
      <c r="AJ25" s="171" t="e">
        <f t="shared" si="7"/>
        <v>#VALUE!</v>
      </c>
      <c r="AK25" s="171"/>
      <c r="AL25" s="288" t="s">
        <v>234</v>
      </c>
      <c r="AN25" s="7" t="s">
        <v>234</v>
      </c>
      <c r="AP25" s="61" t="e">
        <f t="shared" si="5"/>
        <v>#VALUE!</v>
      </c>
      <c r="AQ25" s="30" t="e">
        <f t="shared" si="8"/>
        <v>#VALUE!</v>
      </c>
      <c r="AS25" s="30">
        <f>$F25-VLOOKUP($B25,'2017 2ºS - Região S e SE'!$B$6:$F$50,5,FALSE)</f>
        <v>0</v>
      </c>
    </row>
    <row r="26" spans="1:45" ht="15.75" hidden="1" customHeight="1" x14ac:dyDescent="0.25">
      <c r="A26" s="1"/>
      <c r="B26" s="22">
        <f>IF('Reaj 2016 - Região S e SE '!B29="","",'Reaj 2016 - Região S e SE '!B29)</f>
        <v>1114</v>
      </c>
      <c r="C26" s="9"/>
      <c r="D26" s="64" t="s">
        <v>19</v>
      </c>
      <c r="E26" s="1"/>
      <c r="F26" s="66">
        <f>'Reaj 2016 - Região S e SE '!P29</f>
        <v>316.75126903553297</v>
      </c>
      <c r="G26" s="67"/>
      <c r="H26" s="66">
        <f>'Reaj 2016 - Região S e SE '!R29</f>
        <v>4.7512690355329941</v>
      </c>
      <c r="I26" s="67"/>
      <c r="J26" s="66">
        <f>'Reaj 2016 - Região S e SE '!T29</f>
        <v>312</v>
      </c>
      <c r="K26" s="68"/>
      <c r="L26" s="275" t="e">
        <f t="shared" si="0"/>
        <v>#VALUE!</v>
      </c>
      <c r="M26" s="163"/>
      <c r="N26" s="276" t="e">
        <f t="shared" si="1"/>
        <v>#VALUE!</v>
      </c>
      <c r="O26" s="163"/>
      <c r="P26" s="277" t="e">
        <f t="shared" si="2"/>
        <v>#VALUE!</v>
      </c>
      <c r="Q26" s="167"/>
      <c r="R26" s="277" t="str">
        <f t="shared" si="3"/>
        <v/>
      </c>
      <c r="S26" s="163"/>
      <c r="T26" s="318" t="e">
        <f t="shared" si="6"/>
        <v>#VALUE!</v>
      </c>
      <c r="U26" s="317" t="s">
        <v>234</v>
      </c>
      <c r="V26" s="30"/>
      <c r="X26" s="251" t="s">
        <v>179</v>
      </c>
      <c r="Z26" s="251" t="s">
        <v>204</v>
      </c>
      <c r="AB26" s="286"/>
      <c r="AD26" s="287">
        <v>0</v>
      </c>
      <c r="AE26" s="288">
        <v>0</v>
      </c>
      <c r="AF26" s="288">
        <v>0</v>
      </c>
      <c r="AG26" s="288">
        <v>0</v>
      </c>
      <c r="AH26" s="171">
        <f t="shared" si="4"/>
        <v>316.75126903553297</v>
      </c>
      <c r="AI26" s="171"/>
      <c r="AJ26" s="171" t="e">
        <f t="shared" si="7"/>
        <v>#VALUE!</v>
      </c>
      <c r="AK26" s="171"/>
      <c r="AL26" s="288" t="s">
        <v>234</v>
      </c>
      <c r="AN26" s="7" t="s">
        <v>234</v>
      </c>
      <c r="AP26" s="61" t="e">
        <f t="shared" si="5"/>
        <v>#VALUE!</v>
      </c>
      <c r="AQ26" s="30" t="e">
        <f t="shared" si="8"/>
        <v>#VALUE!</v>
      </c>
      <c r="AS26" s="30">
        <f>$F26-VLOOKUP($B26,'2017 2ºS - Região S e SE'!$B$6:$F$50,5,FALSE)</f>
        <v>0</v>
      </c>
    </row>
    <row r="27" spans="1:45" x14ac:dyDescent="0.25">
      <c r="A27" s="1"/>
      <c r="B27" s="22">
        <f>IF('Reaj 2016 - Região S e SE '!B30="","",'Reaj 2016 - Região S e SE '!B30)</f>
        <v>1132</v>
      </c>
      <c r="C27" s="9"/>
      <c r="D27" s="64" t="s">
        <v>94</v>
      </c>
      <c r="E27" s="1"/>
      <c r="F27" s="66">
        <f>'Reaj 2016 - Região S e SE '!P30</f>
        <v>312.69035532994923</v>
      </c>
      <c r="G27" s="67"/>
      <c r="H27" s="66">
        <f>'Reaj 2016 - Região S e SE '!R30</f>
        <v>4.690355329949238</v>
      </c>
      <c r="I27" s="67"/>
      <c r="J27" s="66">
        <f>'Reaj 2016 - Região S e SE '!T30</f>
        <v>308</v>
      </c>
      <c r="K27" s="68"/>
      <c r="L27" s="275">
        <f t="shared" si="0"/>
        <v>0.15259740259740248</v>
      </c>
      <c r="M27" s="163"/>
      <c r="N27" s="276">
        <f t="shared" si="1"/>
        <v>47.715736040609102</v>
      </c>
      <c r="O27" s="163"/>
      <c r="P27" s="277">
        <f t="shared" si="2"/>
        <v>264.97461928934013</v>
      </c>
      <c r="Q27" s="167"/>
      <c r="R27" s="277">
        <f t="shared" si="3"/>
        <v>3.9746192893401018</v>
      </c>
      <c r="S27" s="163"/>
      <c r="T27" s="318">
        <f t="shared" si="6"/>
        <v>261</v>
      </c>
      <c r="U27" s="317">
        <v>250.584</v>
      </c>
      <c r="V27" s="30"/>
      <c r="X27" s="251" t="s">
        <v>142</v>
      </c>
      <c r="Z27" s="251" t="s">
        <v>205</v>
      </c>
      <c r="AB27" s="286"/>
      <c r="AD27" s="287">
        <v>1132</v>
      </c>
      <c r="AE27" s="288">
        <v>318</v>
      </c>
      <c r="AF27" s="288">
        <v>4.7699999999999996</v>
      </c>
      <c r="AG27" s="288">
        <v>250.584</v>
      </c>
      <c r="AH27" s="171">
        <f t="shared" si="4"/>
        <v>-5.3096446700507727</v>
      </c>
      <c r="AI27" s="171"/>
      <c r="AJ27" s="171">
        <f t="shared" si="7"/>
        <v>0</v>
      </c>
      <c r="AK27" s="171"/>
      <c r="AL27" s="288" t="s">
        <v>569</v>
      </c>
      <c r="AN27" s="7">
        <v>250.584</v>
      </c>
      <c r="AP27" s="61">
        <f t="shared" si="5"/>
        <v>10.415999999999997</v>
      </c>
      <c r="AQ27" s="30">
        <f t="shared" si="8"/>
        <v>0</v>
      </c>
      <c r="AS27" s="30">
        <f>$F27-VLOOKUP($B27,'2017 2ºS - Região S e SE'!$B$6:$F$50,5,FALSE)</f>
        <v>0</v>
      </c>
    </row>
    <row r="28" spans="1:45" ht="15.75" hidden="1" customHeight="1" x14ac:dyDescent="0.25">
      <c r="A28" s="1"/>
      <c r="B28" s="22">
        <f>IF('Reaj 2016 - Região S e SE '!B31="","",'Reaj 2016 - Região S e SE '!B31)</f>
        <v>1115</v>
      </c>
      <c r="C28" s="9"/>
      <c r="D28" s="64" t="s">
        <v>20</v>
      </c>
      <c r="E28" s="1"/>
      <c r="F28" s="66">
        <f>'Reaj 2016 - Região S e SE '!P31</f>
        <v>316.75126903553297</v>
      </c>
      <c r="G28" s="67"/>
      <c r="H28" s="66">
        <f>'Reaj 2016 - Região S e SE '!R31</f>
        <v>4.7512690355329941</v>
      </c>
      <c r="I28" s="67"/>
      <c r="J28" s="66">
        <f>'Reaj 2016 - Região S e SE '!T31</f>
        <v>312</v>
      </c>
      <c r="K28" s="68"/>
      <c r="L28" s="275" t="e">
        <f t="shared" si="0"/>
        <v>#VALUE!</v>
      </c>
      <c r="M28" s="163"/>
      <c r="N28" s="276" t="e">
        <f t="shared" si="1"/>
        <v>#VALUE!</v>
      </c>
      <c r="O28" s="163"/>
      <c r="P28" s="277" t="e">
        <f t="shared" si="2"/>
        <v>#VALUE!</v>
      </c>
      <c r="Q28" s="167"/>
      <c r="R28" s="277" t="str">
        <f t="shared" si="3"/>
        <v/>
      </c>
      <c r="S28" s="163"/>
      <c r="T28" s="318" t="e">
        <f t="shared" si="6"/>
        <v>#VALUE!</v>
      </c>
      <c r="U28" s="317" t="s">
        <v>234</v>
      </c>
      <c r="V28" s="30"/>
      <c r="X28" s="251" t="s">
        <v>195</v>
      </c>
      <c r="Z28" s="251" t="s">
        <v>206</v>
      </c>
      <c r="AB28" s="286"/>
      <c r="AD28" s="287">
        <v>0</v>
      </c>
      <c r="AE28" s="288">
        <v>0</v>
      </c>
      <c r="AF28" s="288">
        <v>0</v>
      </c>
      <c r="AG28" s="288">
        <v>0</v>
      </c>
      <c r="AH28" s="171">
        <f t="shared" si="4"/>
        <v>316.75126903553297</v>
      </c>
      <c r="AI28" s="171"/>
      <c r="AJ28" s="171" t="e">
        <f t="shared" si="7"/>
        <v>#VALUE!</v>
      </c>
      <c r="AK28" s="171"/>
      <c r="AL28" s="288" t="s">
        <v>234</v>
      </c>
      <c r="AN28" s="7" t="s">
        <v>234</v>
      </c>
      <c r="AP28" s="61" t="e">
        <f t="shared" si="5"/>
        <v>#VALUE!</v>
      </c>
      <c r="AQ28" s="30" t="e">
        <f t="shared" si="8"/>
        <v>#VALUE!</v>
      </c>
      <c r="AS28" s="30">
        <f>$F28-VLOOKUP($B28,'2017 2ºS - Região S e SE'!$B$6:$F$50,5,FALSE)</f>
        <v>0</v>
      </c>
    </row>
    <row r="29" spans="1:45" x14ac:dyDescent="0.25">
      <c r="A29" s="1"/>
      <c r="B29" s="99">
        <v>1142</v>
      </c>
      <c r="C29" s="100"/>
      <c r="D29" s="64" t="s">
        <v>287</v>
      </c>
      <c r="E29" s="1"/>
      <c r="F29" s="66">
        <f>F28</f>
        <v>316.75126903553297</v>
      </c>
      <c r="G29" s="67"/>
      <c r="H29" s="66"/>
      <c r="I29" s="67"/>
      <c r="J29" s="66"/>
      <c r="K29" s="68"/>
      <c r="L29" s="275">
        <f t="shared" si="0"/>
        <v>0.16346153846153832</v>
      </c>
      <c r="M29" s="163"/>
      <c r="N29" s="276">
        <f t="shared" si="1"/>
        <v>51.776649746192845</v>
      </c>
      <c r="O29" s="163"/>
      <c r="P29" s="277">
        <f t="shared" si="2"/>
        <v>264.97461928934013</v>
      </c>
      <c r="Q29" s="167"/>
      <c r="R29" s="277">
        <f t="shared" si="3"/>
        <v>3.9746192893401018</v>
      </c>
      <c r="S29" s="163"/>
      <c r="T29" s="318">
        <f t="shared" si="6"/>
        <v>261</v>
      </c>
      <c r="U29" s="319">
        <v>250.584</v>
      </c>
      <c r="V29" s="30"/>
      <c r="X29" s="251"/>
      <c r="Z29" s="251"/>
      <c r="AB29" s="286"/>
      <c r="AD29" s="287">
        <v>1142</v>
      </c>
      <c r="AE29" s="288">
        <v>318</v>
      </c>
      <c r="AF29" s="288">
        <v>4.7699999999999996</v>
      </c>
      <c r="AG29" s="288">
        <v>250.584</v>
      </c>
      <c r="AH29" s="171">
        <f t="shared" si="4"/>
        <v>-1.248730964467029</v>
      </c>
      <c r="AI29" s="171"/>
      <c r="AJ29" s="171">
        <f t="shared" si="7"/>
        <v>0</v>
      </c>
      <c r="AK29" s="171"/>
      <c r="AL29" s="288" t="s">
        <v>570</v>
      </c>
      <c r="AN29" s="7">
        <v>250.584</v>
      </c>
      <c r="AP29" s="61">
        <f t="shared" si="5"/>
        <v>10.415999999999997</v>
      </c>
      <c r="AQ29" s="30">
        <f t="shared" si="8"/>
        <v>0</v>
      </c>
      <c r="AS29" s="30">
        <f>$F29-VLOOKUP($B29,'2017 2ºS - Região S e SE'!$B$6:$F$50,5,FALSE)</f>
        <v>0</v>
      </c>
    </row>
    <row r="30" spans="1:45" ht="15.75" hidden="1" customHeight="1" x14ac:dyDescent="0.25">
      <c r="A30" s="1"/>
      <c r="B30" s="22">
        <f>IF('Reaj 2016 - Região S e SE '!B32="","",'Reaj 2016 - Região S e SE '!B32)</f>
        <v>1126</v>
      </c>
      <c r="C30" s="9"/>
      <c r="D30" s="64" t="s">
        <v>44</v>
      </c>
      <c r="E30" s="1"/>
      <c r="F30" s="66">
        <f>'Reaj 2016 - Região S e SE '!P32</f>
        <v>316.75126903553297</v>
      </c>
      <c r="G30" s="67"/>
      <c r="H30" s="66">
        <f>'Reaj 2016 - Região S e SE '!R32</f>
        <v>4.7512690355329941</v>
      </c>
      <c r="I30" s="67"/>
      <c r="J30" s="66">
        <f>'Reaj 2016 - Região S e SE '!T32</f>
        <v>312</v>
      </c>
      <c r="K30" s="68"/>
      <c r="L30" s="275" t="e">
        <f t="shared" si="0"/>
        <v>#VALUE!</v>
      </c>
      <c r="M30" s="163"/>
      <c r="N30" s="276" t="e">
        <f t="shared" si="1"/>
        <v>#VALUE!</v>
      </c>
      <c r="O30" s="163"/>
      <c r="P30" s="277" t="e">
        <f t="shared" si="2"/>
        <v>#VALUE!</v>
      </c>
      <c r="Q30" s="167"/>
      <c r="R30" s="277" t="str">
        <f t="shared" si="3"/>
        <v/>
      </c>
      <c r="S30" s="163"/>
      <c r="T30" s="318" t="e">
        <f t="shared" si="6"/>
        <v>#VALUE!</v>
      </c>
      <c r="U30" s="317" t="s">
        <v>234</v>
      </c>
      <c r="V30" s="30"/>
      <c r="X30" s="251" t="s">
        <v>140</v>
      </c>
      <c r="Z30" s="251" t="s">
        <v>223</v>
      </c>
      <c r="AB30" s="286"/>
      <c r="AD30" s="287">
        <v>0</v>
      </c>
      <c r="AE30" s="288">
        <v>0</v>
      </c>
      <c r="AF30" s="288">
        <v>0</v>
      </c>
      <c r="AG30" s="288">
        <v>0</v>
      </c>
      <c r="AH30" s="171">
        <f t="shared" si="4"/>
        <v>316.75126903553297</v>
      </c>
      <c r="AI30" s="171"/>
      <c r="AJ30" s="171" t="e">
        <f t="shared" si="7"/>
        <v>#VALUE!</v>
      </c>
      <c r="AK30" s="171"/>
      <c r="AL30" s="288" t="s">
        <v>234</v>
      </c>
      <c r="AN30" s="7" t="s">
        <v>234</v>
      </c>
      <c r="AP30" s="61" t="e">
        <f t="shared" si="5"/>
        <v>#VALUE!</v>
      </c>
      <c r="AQ30" s="30" t="e">
        <f t="shared" si="8"/>
        <v>#VALUE!</v>
      </c>
      <c r="AS30" s="30">
        <f>$F30-VLOOKUP($B30,'2017 2ºS - Região S e SE'!$B$6:$F$50,5,FALSE)</f>
        <v>0</v>
      </c>
    </row>
    <row r="31" spans="1:45" x14ac:dyDescent="0.25">
      <c r="A31" s="1"/>
      <c r="B31" s="22">
        <f>IF('Reaj 2016 - Região S e SE '!B33="","",'Reaj 2016 - Região S e SE '!B33)</f>
        <v>1122</v>
      </c>
      <c r="C31" s="9"/>
      <c r="D31" s="64" t="s">
        <v>21</v>
      </c>
      <c r="E31" s="1"/>
      <c r="F31" s="66">
        <f>'Reaj 2016 - Região S e SE '!P33</f>
        <v>329.94923857868019</v>
      </c>
      <c r="G31" s="67"/>
      <c r="H31" s="66">
        <f>'Reaj 2016 - Região S e SE '!R33</f>
        <v>4.9492385786802027</v>
      </c>
      <c r="I31" s="67"/>
      <c r="J31" s="66">
        <f>'Reaj 2016 - Região S e SE '!T33</f>
        <v>325</v>
      </c>
      <c r="K31" s="68"/>
      <c r="L31" s="275">
        <f t="shared" si="0"/>
        <v>0.10461538461538464</v>
      </c>
      <c r="M31" s="163"/>
      <c r="N31" s="276">
        <f t="shared" si="1"/>
        <v>34.517766497461935</v>
      </c>
      <c r="O31" s="163"/>
      <c r="P31" s="277">
        <f t="shared" si="2"/>
        <v>295.43147208121826</v>
      </c>
      <c r="Q31" s="167"/>
      <c r="R31" s="277">
        <f t="shared" si="3"/>
        <v>4.4314720812182733</v>
      </c>
      <c r="S31" s="163"/>
      <c r="T31" s="318">
        <f t="shared" si="6"/>
        <v>291</v>
      </c>
      <c r="U31" s="317">
        <v>280.52800000000002</v>
      </c>
      <c r="V31" s="30"/>
      <c r="X31" s="251" t="s">
        <v>141</v>
      </c>
      <c r="Z31" s="251" t="s">
        <v>228</v>
      </c>
      <c r="AB31" s="286"/>
      <c r="AD31" s="287">
        <v>1122</v>
      </c>
      <c r="AE31" s="288">
        <v>356</v>
      </c>
      <c r="AF31" s="288">
        <v>5.34</v>
      </c>
      <c r="AG31" s="288">
        <v>280.52800000000002</v>
      </c>
      <c r="AH31" s="171">
        <f t="shared" si="4"/>
        <v>-26.050761421319805</v>
      </c>
      <c r="AI31" s="171"/>
      <c r="AJ31" s="171">
        <f t="shared" si="7"/>
        <v>0</v>
      </c>
      <c r="AK31" s="171"/>
      <c r="AL31" s="288" t="s">
        <v>571</v>
      </c>
      <c r="AN31" s="7">
        <v>280.52800000000002</v>
      </c>
      <c r="AP31" s="61">
        <f t="shared" si="5"/>
        <v>10.47199999999998</v>
      </c>
      <c r="AQ31" s="30">
        <f t="shared" si="8"/>
        <v>0</v>
      </c>
      <c r="AS31" s="30">
        <f>$F31-VLOOKUP($B31,'2017 2ºS - Região S e SE'!$B$6:$F$50,5,FALSE)</f>
        <v>0</v>
      </c>
    </row>
    <row r="32" spans="1:45" x14ac:dyDescent="0.25">
      <c r="A32" s="1"/>
      <c r="B32" s="187">
        <v>1136</v>
      </c>
      <c r="C32" s="335"/>
      <c r="D32" s="282" t="s">
        <v>499</v>
      </c>
      <c r="E32" s="336"/>
      <c r="F32" s="283">
        <f>F31</f>
        <v>329.94923857868019</v>
      </c>
      <c r="G32" s="337"/>
      <c r="H32" s="283"/>
      <c r="I32" s="337"/>
      <c r="J32" s="283"/>
      <c r="K32" s="338"/>
      <c r="L32" s="339">
        <f>L31</f>
        <v>0.10461538461538464</v>
      </c>
      <c r="M32" s="340"/>
      <c r="N32" s="341">
        <f>N31</f>
        <v>34.517766497461935</v>
      </c>
      <c r="O32" s="340"/>
      <c r="P32" s="342">
        <f>P31</f>
        <v>295.43147208121826</v>
      </c>
      <c r="Q32" s="343"/>
      <c r="R32" s="342">
        <f>R31</f>
        <v>4.4314720812182733</v>
      </c>
      <c r="S32" s="340"/>
      <c r="T32" s="293">
        <f>T31</f>
        <v>291</v>
      </c>
      <c r="U32" s="317"/>
      <c r="V32" s="30"/>
      <c r="X32" s="251"/>
      <c r="Z32" s="251"/>
      <c r="AB32" s="286"/>
      <c r="AD32" s="287"/>
      <c r="AE32" s="288"/>
      <c r="AF32" s="288"/>
      <c r="AG32" s="288"/>
      <c r="AH32" s="171"/>
      <c r="AI32" s="171"/>
      <c r="AJ32" s="171"/>
      <c r="AK32" s="171"/>
      <c r="AL32" s="288"/>
      <c r="AP32" s="61"/>
      <c r="AQ32" s="30"/>
      <c r="AS32" s="30"/>
    </row>
    <row r="33" spans="1:45" x14ac:dyDescent="0.25">
      <c r="A33" s="1"/>
      <c r="B33" s="99">
        <v>1135</v>
      </c>
      <c r="C33" s="100"/>
      <c r="D33" s="64" t="s">
        <v>22</v>
      </c>
      <c r="E33" s="1"/>
      <c r="F33" s="66">
        <f>F31</f>
        <v>329.94923857868019</v>
      </c>
      <c r="G33" s="67"/>
      <c r="H33" s="66"/>
      <c r="I33" s="67"/>
      <c r="J33" s="66"/>
      <c r="K33" s="68"/>
      <c r="L33" s="275">
        <f>L31</f>
        <v>0.10461538461538464</v>
      </c>
      <c r="M33" s="163"/>
      <c r="N33" s="66">
        <f>N31</f>
        <v>34.517766497461935</v>
      </c>
      <c r="O33" s="163"/>
      <c r="P33" s="66">
        <f>P31</f>
        <v>295.43147208121826</v>
      </c>
      <c r="Q33" s="167"/>
      <c r="R33" s="66">
        <f>R31</f>
        <v>4.4314720812182733</v>
      </c>
      <c r="S33" s="163"/>
      <c r="T33" s="318">
        <f t="shared" si="6"/>
        <v>291</v>
      </c>
      <c r="U33" s="319">
        <v>280.52800000000002</v>
      </c>
      <c r="V33" s="30"/>
      <c r="X33" s="251"/>
      <c r="Z33" s="251"/>
      <c r="AB33" s="286"/>
      <c r="AD33" s="287">
        <v>1135</v>
      </c>
      <c r="AE33" s="288">
        <v>356</v>
      </c>
      <c r="AF33" s="288">
        <v>5.34</v>
      </c>
      <c r="AG33" s="288">
        <v>280.52800000000002</v>
      </c>
      <c r="AH33" s="171">
        <f t="shared" si="4"/>
        <v>-26.050761421319805</v>
      </c>
      <c r="AI33" s="171"/>
      <c r="AJ33" s="171">
        <f t="shared" si="7"/>
        <v>0</v>
      </c>
      <c r="AK33" s="171"/>
      <c r="AL33" s="288" t="s">
        <v>572</v>
      </c>
      <c r="AN33" s="7">
        <v>280.52800000000002</v>
      </c>
      <c r="AP33" s="61">
        <f t="shared" si="5"/>
        <v>10.47199999999998</v>
      </c>
      <c r="AQ33" s="30">
        <f t="shared" si="8"/>
        <v>0</v>
      </c>
      <c r="AS33" s="30">
        <f>$F33-VLOOKUP($B33,'2017 2ºS - Região S e SE'!$B$6:$F$50,5,FALSE)</f>
        <v>0</v>
      </c>
    </row>
    <row r="34" spans="1:45" x14ac:dyDescent="0.25">
      <c r="A34" s="1"/>
      <c r="B34" s="22">
        <f>IF('Reaj 2016 - Região S e SE '!B35="","",'Reaj 2016 - Região S e SE '!B35)</f>
        <v>2009</v>
      </c>
      <c r="C34" s="9"/>
      <c r="D34" s="64" t="s">
        <v>78</v>
      </c>
      <c r="E34" s="1"/>
      <c r="F34" s="66">
        <f>'Reaj 2016 - Região S e SE '!P35</f>
        <v>312.69035532994923</v>
      </c>
      <c r="G34" s="67"/>
      <c r="H34" s="66">
        <f>'Reaj 2016 - Região S e SE '!R35</f>
        <v>4.690355329949238</v>
      </c>
      <c r="I34" s="67"/>
      <c r="J34" s="66">
        <f>'Reaj 2016 - Região S e SE '!T35</f>
        <v>308</v>
      </c>
      <c r="K34" s="68"/>
      <c r="L34" s="275">
        <f t="shared" ref="L34:L50" si="9">IF(T34="","",N34/F34)</f>
        <v>0.15259740259740248</v>
      </c>
      <c r="M34" s="163"/>
      <c r="N34" s="276">
        <f t="shared" ref="N34:N50" si="10">IF(T34="","",F34-P34)</f>
        <v>47.715736040609102</v>
      </c>
      <c r="O34" s="163"/>
      <c r="P34" s="277">
        <f t="shared" ref="P34:P50" si="11">IF(T34="","",T34/98.5%)</f>
        <v>264.97461928934013</v>
      </c>
      <c r="Q34" s="167"/>
      <c r="R34" s="277">
        <f t="shared" ref="R34:R50" si="12">IF(U34="","",P34*1.5%)</f>
        <v>3.9746192893401018</v>
      </c>
      <c r="S34" s="163"/>
      <c r="T34" s="318">
        <f t="shared" si="6"/>
        <v>261</v>
      </c>
      <c r="U34" s="317">
        <v>250.584</v>
      </c>
      <c r="V34" s="30"/>
      <c r="X34" s="251" t="s">
        <v>180</v>
      </c>
      <c r="Z34" s="251" t="s">
        <v>207</v>
      </c>
      <c r="AB34" s="286"/>
      <c r="AD34" s="287">
        <v>2009</v>
      </c>
      <c r="AE34" s="288">
        <v>318</v>
      </c>
      <c r="AF34" s="288">
        <v>4.7699999999999996</v>
      </c>
      <c r="AG34" s="288">
        <v>250.584</v>
      </c>
      <c r="AH34" s="171">
        <f t="shared" si="4"/>
        <v>-5.3096446700507727</v>
      </c>
      <c r="AI34" s="171"/>
      <c r="AJ34" s="171">
        <f t="shared" si="7"/>
        <v>0</v>
      </c>
      <c r="AK34" s="171"/>
      <c r="AL34" s="288" t="s">
        <v>573</v>
      </c>
      <c r="AN34" s="7">
        <v>250.584</v>
      </c>
      <c r="AP34" s="61">
        <f t="shared" si="5"/>
        <v>10.415999999999997</v>
      </c>
      <c r="AQ34" s="30">
        <f t="shared" si="8"/>
        <v>0</v>
      </c>
      <c r="AS34" s="30">
        <f>$F34-VLOOKUP($B34,'2017 2ºS - Região S e SE'!$B$6:$F$50,5,FALSE)</f>
        <v>0</v>
      </c>
    </row>
    <row r="35" spans="1:45" ht="15.75" hidden="1" customHeight="1" x14ac:dyDescent="0.25">
      <c r="A35" s="1"/>
      <c r="B35" s="22">
        <f>IF('Reaj 2016 - Região S e SE '!B36="","",'Reaj 2016 - Região S e SE '!B36)</f>
        <v>1101</v>
      </c>
      <c r="C35" s="9"/>
      <c r="D35" s="64" t="s">
        <v>104</v>
      </c>
      <c r="E35" s="1"/>
      <c r="F35" s="66">
        <f>'Reaj 2016 - Região S e SE '!P36</f>
        <v>329.94923857868019</v>
      </c>
      <c r="G35" s="67"/>
      <c r="H35" s="66">
        <f>'Reaj 2016 - Região S e SE '!R36</f>
        <v>4.9492385786802027</v>
      </c>
      <c r="I35" s="67"/>
      <c r="J35" s="66">
        <f>'Reaj 2016 - Região S e SE '!T36</f>
        <v>325</v>
      </c>
      <c r="K35" s="68"/>
      <c r="L35" s="275" t="e">
        <f t="shared" si="9"/>
        <v>#VALUE!</v>
      </c>
      <c r="M35" s="163"/>
      <c r="N35" s="276" t="e">
        <f t="shared" si="10"/>
        <v>#VALUE!</v>
      </c>
      <c r="O35" s="163"/>
      <c r="P35" s="277" t="e">
        <f t="shared" si="11"/>
        <v>#VALUE!</v>
      </c>
      <c r="Q35" s="167"/>
      <c r="R35" s="277" t="str">
        <f t="shared" si="12"/>
        <v/>
      </c>
      <c r="S35" s="163"/>
      <c r="T35" s="318" t="e">
        <f t="shared" si="6"/>
        <v>#VALUE!</v>
      </c>
      <c r="U35" s="317" t="s">
        <v>234</v>
      </c>
      <c r="V35" s="30"/>
      <c r="X35" s="251" t="s">
        <v>219</v>
      </c>
      <c r="Z35" s="251" t="s">
        <v>214</v>
      </c>
      <c r="AB35" s="286"/>
      <c r="AD35" s="287">
        <v>0</v>
      </c>
      <c r="AE35" s="288">
        <v>0</v>
      </c>
      <c r="AF35" s="288">
        <v>0</v>
      </c>
      <c r="AG35" s="288">
        <v>0</v>
      </c>
      <c r="AH35" s="171">
        <f t="shared" si="4"/>
        <v>329.94923857868019</v>
      </c>
      <c r="AI35" s="171"/>
      <c r="AJ35" s="171" t="e">
        <f t="shared" si="7"/>
        <v>#VALUE!</v>
      </c>
      <c r="AK35" s="171"/>
      <c r="AL35" s="288" t="s">
        <v>234</v>
      </c>
      <c r="AN35" s="7" t="s">
        <v>234</v>
      </c>
      <c r="AP35" s="61" t="e">
        <f t="shared" si="5"/>
        <v>#VALUE!</v>
      </c>
      <c r="AQ35" s="30" t="e">
        <f t="shared" si="8"/>
        <v>#VALUE!</v>
      </c>
      <c r="AS35" s="30">
        <f>$F35-VLOOKUP($B35,'2017 2ºS - Região S e SE'!$B$6:$F$50,5,FALSE)</f>
        <v>0</v>
      </c>
    </row>
    <row r="36" spans="1:45" x14ac:dyDescent="0.25">
      <c r="A36" s="1"/>
      <c r="B36" s="22">
        <f>IF('Reaj 2016 - Região S e SE '!B37="","",'Reaj 2016 - Região S e SE '!B37)</f>
        <v>2010</v>
      </c>
      <c r="C36" s="9"/>
      <c r="D36" s="64" t="s">
        <v>79</v>
      </c>
      <c r="E36" s="1"/>
      <c r="F36" s="66">
        <f>'Reaj 2016 - Região S e SE '!P37</f>
        <v>312.69035532994923</v>
      </c>
      <c r="G36" s="67"/>
      <c r="H36" s="66">
        <f>'Reaj 2016 - Região S e SE '!R37</f>
        <v>4.690355329949238</v>
      </c>
      <c r="I36" s="67"/>
      <c r="J36" s="66">
        <f>'Reaj 2016 - Região S e SE '!T37</f>
        <v>308</v>
      </c>
      <c r="K36" s="68"/>
      <c r="L36" s="275">
        <f t="shared" si="9"/>
        <v>0.15259740259740248</v>
      </c>
      <c r="M36" s="163"/>
      <c r="N36" s="276">
        <f t="shared" si="10"/>
        <v>47.715736040609102</v>
      </c>
      <c r="O36" s="163"/>
      <c r="P36" s="277">
        <f t="shared" si="11"/>
        <v>264.97461928934013</v>
      </c>
      <c r="Q36" s="167"/>
      <c r="R36" s="277">
        <f t="shared" si="12"/>
        <v>3.9746192893401018</v>
      </c>
      <c r="S36" s="163"/>
      <c r="T36" s="318">
        <f t="shared" si="6"/>
        <v>261</v>
      </c>
      <c r="U36" s="317">
        <v>250.584</v>
      </c>
      <c r="V36" s="30"/>
      <c r="X36" s="251" t="s">
        <v>182</v>
      </c>
      <c r="Z36" s="251" t="s">
        <v>193</v>
      </c>
      <c r="AB36" s="286"/>
      <c r="AD36" s="287">
        <v>2010</v>
      </c>
      <c r="AE36" s="288">
        <v>318</v>
      </c>
      <c r="AF36" s="288">
        <v>4.7699999999999996</v>
      </c>
      <c r="AG36" s="288">
        <v>250.584</v>
      </c>
      <c r="AH36" s="171">
        <f t="shared" si="4"/>
        <v>-5.3096446700507727</v>
      </c>
      <c r="AI36" s="171"/>
      <c r="AJ36" s="171">
        <f t="shared" si="7"/>
        <v>0</v>
      </c>
      <c r="AK36" s="171"/>
      <c r="AL36" s="288" t="s">
        <v>574</v>
      </c>
      <c r="AN36" s="7">
        <v>250.584</v>
      </c>
      <c r="AP36" s="61">
        <f t="shared" si="5"/>
        <v>10.415999999999997</v>
      </c>
      <c r="AQ36" s="30">
        <f t="shared" si="8"/>
        <v>0</v>
      </c>
      <c r="AS36" s="30">
        <f>$F36-VLOOKUP($B36,'2017 2ºS - Região S e SE'!$B$6:$F$50,5,FALSE)</f>
        <v>0</v>
      </c>
    </row>
    <row r="37" spans="1:45" ht="15.75" hidden="1" customHeight="1" x14ac:dyDescent="0.25">
      <c r="A37" s="1"/>
      <c r="B37" s="22">
        <f>IF('Reaj 2016 - Região S e SE '!B38="","",'Reaj 2016 - Região S e SE '!B38)</f>
        <v>1106</v>
      </c>
      <c r="C37" s="9"/>
      <c r="D37" s="64" t="s">
        <v>24</v>
      </c>
      <c r="E37" s="1"/>
      <c r="F37" s="66">
        <f>'Reaj 2016 - Região S e SE '!P38</f>
        <v>316.75126903553297</v>
      </c>
      <c r="G37" s="67"/>
      <c r="H37" s="66">
        <f>'Reaj 2016 - Região S e SE '!R38</f>
        <v>4.7512690355329941</v>
      </c>
      <c r="I37" s="67"/>
      <c r="J37" s="66">
        <f>'Reaj 2016 - Região S e SE '!T38</f>
        <v>312</v>
      </c>
      <c r="K37" s="68"/>
      <c r="L37" s="275" t="e">
        <f t="shared" si="9"/>
        <v>#VALUE!</v>
      </c>
      <c r="M37" s="163"/>
      <c r="N37" s="276" t="e">
        <f t="shared" si="10"/>
        <v>#VALUE!</v>
      </c>
      <c r="O37" s="163"/>
      <c r="P37" s="277" t="e">
        <f t="shared" si="11"/>
        <v>#VALUE!</v>
      </c>
      <c r="Q37" s="167"/>
      <c r="R37" s="277" t="str">
        <f t="shared" si="12"/>
        <v/>
      </c>
      <c r="S37" s="163"/>
      <c r="T37" s="318" t="e">
        <f t="shared" si="6"/>
        <v>#VALUE!</v>
      </c>
      <c r="U37" s="317" t="s">
        <v>234</v>
      </c>
      <c r="V37" s="30"/>
      <c r="X37" s="251" t="s">
        <v>183</v>
      </c>
      <c r="Z37" s="251" t="s">
        <v>215</v>
      </c>
      <c r="AB37" s="286"/>
      <c r="AD37" s="287">
        <v>0</v>
      </c>
      <c r="AE37" s="288">
        <v>0</v>
      </c>
      <c r="AF37" s="288">
        <v>0</v>
      </c>
      <c r="AG37" s="288">
        <v>0</v>
      </c>
      <c r="AH37" s="171">
        <f t="shared" si="4"/>
        <v>316.75126903553297</v>
      </c>
      <c r="AI37" s="171"/>
      <c r="AJ37" s="171" t="e">
        <f t="shared" si="7"/>
        <v>#VALUE!</v>
      </c>
      <c r="AK37" s="171"/>
      <c r="AL37" s="288" t="s">
        <v>234</v>
      </c>
      <c r="AN37" s="7" t="s">
        <v>234</v>
      </c>
      <c r="AP37" s="61" t="e">
        <f t="shared" si="5"/>
        <v>#VALUE!</v>
      </c>
      <c r="AQ37" s="30" t="e">
        <f t="shared" si="8"/>
        <v>#VALUE!</v>
      </c>
      <c r="AS37" s="30">
        <f>$F37-VLOOKUP($B37,'2017 2ºS - Região S e SE'!$B$6:$F$50,5,FALSE)</f>
        <v>0</v>
      </c>
    </row>
    <row r="38" spans="1:45" x14ac:dyDescent="0.25">
      <c r="A38" s="1"/>
      <c r="B38" s="99">
        <v>1137</v>
      </c>
      <c r="C38" s="100"/>
      <c r="D38" s="64" t="s">
        <v>288</v>
      </c>
      <c r="E38" s="1"/>
      <c r="F38" s="66">
        <f>F37</f>
        <v>316.75126903553297</v>
      </c>
      <c r="G38" s="67"/>
      <c r="H38" s="66"/>
      <c r="I38" s="67"/>
      <c r="J38" s="66"/>
      <c r="K38" s="68"/>
      <c r="L38" s="275">
        <f t="shared" si="9"/>
        <v>0.16346153846153832</v>
      </c>
      <c r="M38" s="163"/>
      <c r="N38" s="276">
        <f t="shared" si="10"/>
        <v>51.776649746192845</v>
      </c>
      <c r="O38" s="163"/>
      <c r="P38" s="277">
        <f t="shared" si="11"/>
        <v>264.97461928934013</v>
      </c>
      <c r="Q38" s="167"/>
      <c r="R38" s="277">
        <f t="shared" si="12"/>
        <v>3.9746192893401018</v>
      </c>
      <c r="S38" s="163"/>
      <c r="T38" s="318">
        <f t="shared" si="6"/>
        <v>261</v>
      </c>
      <c r="U38" s="319">
        <v>250.584</v>
      </c>
      <c r="V38" s="30"/>
      <c r="X38" s="251"/>
      <c r="Z38" s="251"/>
      <c r="AB38" s="286"/>
      <c r="AD38" s="287">
        <v>1137</v>
      </c>
      <c r="AE38" s="288">
        <v>318</v>
      </c>
      <c r="AF38" s="288">
        <v>4.7699999999999996</v>
      </c>
      <c r="AG38" s="288">
        <v>250.584</v>
      </c>
      <c r="AH38" s="171">
        <f t="shared" si="4"/>
        <v>-1.248730964467029</v>
      </c>
      <c r="AI38" s="171"/>
      <c r="AJ38" s="171">
        <f t="shared" si="7"/>
        <v>0</v>
      </c>
      <c r="AK38" s="171"/>
      <c r="AL38" s="288" t="s">
        <v>575</v>
      </c>
      <c r="AN38" s="7">
        <v>250.584</v>
      </c>
      <c r="AP38" s="61">
        <f t="shared" si="5"/>
        <v>10.415999999999997</v>
      </c>
      <c r="AQ38" s="30">
        <f t="shared" si="8"/>
        <v>0</v>
      </c>
      <c r="AS38" s="30">
        <f>$F38-VLOOKUP($B38,'2017 2ºS - Região S e SE'!$B$6:$F$50,5,FALSE)</f>
        <v>0</v>
      </c>
    </row>
    <row r="39" spans="1:45" ht="15.75" hidden="1" customHeight="1" x14ac:dyDescent="0.25">
      <c r="A39" s="1"/>
      <c r="B39" s="22">
        <f>IF('Reaj 2016 - Região S e SE '!B39="","",'Reaj 2016 - Região S e SE '!B39)</f>
        <v>1131</v>
      </c>
      <c r="C39" s="9"/>
      <c r="D39" s="64" t="s">
        <v>25</v>
      </c>
      <c r="E39" s="1"/>
      <c r="F39" s="66">
        <f>'Reaj 2016 - Região S e SE '!P39</f>
        <v>316.75126903553297</v>
      </c>
      <c r="G39" s="67"/>
      <c r="H39" s="66">
        <f>'Reaj 2016 - Região S e SE '!R39</f>
        <v>4.7512690355329941</v>
      </c>
      <c r="I39" s="67"/>
      <c r="J39" s="66">
        <f>'Reaj 2016 - Região S e SE '!T39</f>
        <v>312</v>
      </c>
      <c r="K39" s="68"/>
      <c r="L39" s="275" t="e">
        <f t="shared" si="9"/>
        <v>#VALUE!</v>
      </c>
      <c r="M39" s="163"/>
      <c r="N39" s="276" t="e">
        <f t="shared" si="10"/>
        <v>#VALUE!</v>
      </c>
      <c r="O39" s="163"/>
      <c r="P39" s="277" t="e">
        <f t="shared" si="11"/>
        <v>#VALUE!</v>
      </c>
      <c r="Q39" s="167"/>
      <c r="R39" s="277" t="str">
        <f t="shared" si="12"/>
        <v/>
      </c>
      <c r="S39" s="163"/>
      <c r="T39" s="318" t="e">
        <f t="shared" si="6"/>
        <v>#VALUE!</v>
      </c>
      <c r="U39" s="317" t="s">
        <v>234</v>
      </c>
      <c r="V39" s="30"/>
      <c r="X39" s="251" t="s">
        <v>281</v>
      </c>
      <c r="Z39" s="251" t="s">
        <v>181</v>
      </c>
      <c r="AB39" s="286"/>
      <c r="AD39" s="287">
        <v>0</v>
      </c>
      <c r="AE39" s="288">
        <v>0</v>
      </c>
      <c r="AF39" s="288">
        <v>0</v>
      </c>
      <c r="AG39" s="288">
        <v>0</v>
      </c>
      <c r="AH39" s="171">
        <f t="shared" si="4"/>
        <v>316.75126903553297</v>
      </c>
      <c r="AI39" s="171"/>
      <c r="AJ39" s="171" t="e">
        <f t="shared" si="7"/>
        <v>#VALUE!</v>
      </c>
      <c r="AK39" s="171"/>
      <c r="AL39" s="288" t="s">
        <v>234</v>
      </c>
      <c r="AN39" s="7" t="s">
        <v>234</v>
      </c>
      <c r="AP39" s="61" t="e">
        <f t="shared" si="5"/>
        <v>#VALUE!</v>
      </c>
      <c r="AQ39" s="30" t="e">
        <f t="shared" si="8"/>
        <v>#VALUE!</v>
      </c>
      <c r="AS39" s="30">
        <f>$F39-VLOOKUP($B39,'2017 2ºS - Região S e SE'!$B$6:$F$50,5,FALSE)</f>
        <v>0</v>
      </c>
    </row>
    <row r="40" spans="1:45" x14ac:dyDescent="0.25">
      <c r="A40" s="1"/>
      <c r="B40" s="22">
        <v>1104</v>
      </c>
      <c r="C40" s="9"/>
      <c r="D40" s="64" t="s">
        <v>95</v>
      </c>
      <c r="E40" s="1"/>
      <c r="F40" s="66">
        <f>'Reaj 2016 - Região S e SE '!P40</f>
        <v>285.2791878172589</v>
      </c>
      <c r="G40" s="67"/>
      <c r="H40" s="66">
        <f>'Reaj 2016 - Região S e SE '!R41</f>
        <v>4.690355329949238</v>
      </c>
      <c r="I40" s="67"/>
      <c r="J40" s="66">
        <f>'Reaj 2016 - Região S e SE '!T41</f>
        <v>308</v>
      </c>
      <c r="K40" s="68"/>
      <c r="L40" s="275">
        <f t="shared" si="9"/>
        <v>7.1174377224199267E-2</v>
      </c>
      <c r="M40" s="163"/>
      <c r="N40" s="276">
        <f t="shared" si="10"/>
        <v>20.304568527918775</v>
      </c>
      <c r="O40" s="163"/>
      <c r="P40" s="277">
        <f t="shared" si="11"/>
        <v>264.97461928934013</v>
      </c>
      <c r="Q40" s="167"/>
      <c r="R40" s="277">
        <f t="shared" si="12"/>
        <v>3.9746192893401018</v>
      </c>
      <c r="S40" s="163"/>
      <c r="T40" s="318">
        <f t="shared" si="6"/>
        <v>261</v>
      </c>
      <c r="U40" s="317">
        <v>250.584</v>
      </c>
      <c r="V40" s="30"/>
      <c r="X40" s="251" t="s">
        <v>218</v>
      </c>
      <c r="Z40" s="251" t="s">
        <v>231</v>
      </c>
      <c r="AB40" s="286"/>
      <c r="AD40" s="287">
        <v>1104</v>
      </c>
      <c r="AE40" s="288">
        <v>318</v>
      </c>
      <c r="AF40" s="288">
        <v>4.7699999999999996</v>
      </c>
      <c r="AG40" s="288">
        <v>250.584</v>
      </c>
      <c r="AH40" s="171">
        <f t="shared" si="4"/>
        <v>-32.720812182741099</v>
      </c>
      <c r="AI40" s="171"/>
      <c r="AJ40" s="171">
        <f t="shared" si="7"/>
        <v>0</v>
      </c>
      <c r="AK40" s="171"/>
      <c r="AL40" s="288" t="s">
        <v>576</v>
      </c>
      <c r="AN40" s="7">
        <v>250.584</v>
      </c>
      <c r="AP40" s="61">
        <f t="shared" si="5"/>
        <v>10.415999999999997</v>
      </c>
      <c r="AQ40" s="30">
        <f t="shared" si="8"/>
        <v>0</v>
      </c>
      <c r="AS40" s="30">
        <f>$F40-VLOOKUP($B40,'2017 2ºS - Região S e SE'!$B$6:$F$50,5,FALSE)</f>
        <v>0</v>
      </c>
    </row>
    <row r="41" spans="1:45" ht="15.75" hidden="1" customHeight="1" x14ac:dyDescent="0.25">
      <c r="A41" s="1"/>
      <c r="B41" s="22">
        <f>IF('Reaj 2016 - Região S e SE '!B42="","",'Reaj 2016 - Região S e SE '!B42)</f>
        <v>1111</v>
      </c>
      <c r="C41" s="9"/>
      <c r="D41" s="64" t="s">
        <v>40</v>
      </c>
      <c r="E41" s="1"/>
      <c r="F41" s="66">
        <f>'Reaj 2016 - Região S e SE '!P42</f>
        <v>329.94923857868019</v>
      </c>
      <c r="G41" s="67"/>
      <c r="H41" s="66">
        <f>'Reaj 2016 - Região S e SE '!R42</f>
        <v>4.9492385786802027</v>
      </c>
      <c r="I41" s="67"/>
      <c r="J41" s="66">
        <f>'Reaj 2016 - Região S e SE '!T42</f>
        <v>325</v>
      </c>
      <c r="K41" s="68"/>
      <c r="L41" s="275" t="e">
        <f t="shared" si="9"/>
        <v>#VALUE!</v>
      </c>
      <c r="M41" s="163"/>
      <c r="N41" s="276" t="e">
        <f t="shared" si="10"/>
        <v>#VALUE!</v>
      </c>
      <c r="O41" s="163"/>
      <c r="P41" s="277" t="e">
        <f t="shared" si="11"/>
        <v>#VALUE!</v>
      </c>
      <c r="Q41" s="167"/>
      <c r="R41" s="277" t="str">
        <f t="shared" si="12"/>
        <v/>
      </c>
      <c r="S41" s="163"/>
      <c r="T41" s="318" t="e">
        <f t="shared" si="6"/>
        <v>#VALUE!</v>
      </c>
      <c r="U41" s="317" t="s">
        <v>234</v>
      </c>
      <c r="V41" s="30"/>
      <c r="X41" s="251" t="s">
        <v>184</v>
      </c>
      <c r="Z41" s="251" t="s">
        <v>186</v>
      </c>
      <c r="AB41" s="286"/>
      <c r="AD41" s="287">
        <v>0</v>
      </c>
      <c r="AE41" s="288">
        <v>0</v>
      </c>
      <c r="AF41" s="288">
        <v>0</v>
      </c>
      <c r="AG41" s="288">
        <v>0</v>
      </c>
      <c r="AH41" s="171">
        <f t="shared" si="4"/>
        <v>329.94923857868019</v>
      </c>
      <c r="AI41" s="171"/>
      <c r="AJ41" s="171" t="e">
        <f t="shared" si="7"/>
        <v>#VALUE!</v>
      </c>
      <c r="AK41" s="171"/>
      <c r="AL41" s="288" t="s">
        <v>234</v>
      </c>
      <c r="AN41" s="7" t="s">
        <v>234</v>
      </c>
      <c r="AP41" s="61" t="e">
        <f t="shared" si="5"/>
        <v>#VALUE!</v>
      </c>
      <c r="AQ41" s="30" t="e">
        <f t="shared" si="8"/>
        <v>#VALUE!</v>
      </c>
      <c r="AS41" s="30">
        <f>$F41-VLOOKUP($B41,'2017 2ºS - Região S e SE'!$B$6:$F$50,5,FALSE)</f>
        <v>0</v>
      </c>
    </row>
    <row r="42" spans="1:45" x14ac:dyDescent="0.25">
      <c r="A42" s="1"/>
      <c r="B42" s="22">
        <f>IF('Reaj 2016 - Região S e SE '!B43="","",'Reaj 2016 - Região S e SE '!B43)</f>
        <v>2006</v>
      </c>
      <c r="C42" s="9"/>
      <c r="D42" s="64" t="s">
        <v>80</v>
      </c>
      <c r="E42" s="1"/>
      <c r="F42" s="66">
        <f>'Reaj 2016 - Região S e SE '!P43</f>
        <v>312.69035532994923</v>
      </c>
      <c r="G42" s="67"/>
      <c r="H42" s="66">
        <f>'Reaj 2016 - Região S e SE '!R43</f>
        <v>4.690355329949238</v>
      </c>
      <c r="I42" s="67"/>
      <c r="J42" s="66">
        <f>'Reaj 2016 - Região S e SE '!T43</f>
        <v>308</v>
      </c>
      <c r="K42" s="68"/>
      <c r="L42" s="275">
        <f t="shared" si="9"/>
        <v>0.15259740259740248</v>
      </c>
      <c r="M42" s="163"/>
      <c r="N42" s="276">
        <f t="shared" si="10"/>
        <v>47.715736040609102</v>
      </c>
      <c r="O42" s="163"/>
      <c r="P42" s="277">
        <f t="shared" si="11"/>
        <v>264.97461928934013</v>
      </c>
      <c r="Q42" s="167"/>
      <c r="R42" s="277">
        <f t="shared" si="12"/>
        <v>3.9746192893401018</v>
      </c>
      <c r="S42" s="163"/>
      <c r="T42" s="318">
        <f t="shared" si="6"/>
        <v>261</v>
      </c>
      <c r="U42" s="317">
        <v>250.584</v>
      </c>
      <c r="V42" s="30"/>
      <c r="X42" s="251" t="s">
        <v>187</v>
      </c>
      <c r="Z42" s="251" t="s">
        <v>216</v>
      </c>
      <c r="AB42" s="286"/>
      <c r="AD42" s="287">
        <v>2006</v>
      </c>
      <c r="AE42" s="288">
        <v>318</v>
      </c>
      <c r="AF42" s="288">
        <v>4.7699999999999996</v>
      </c>
      <c r="AG42" s="288">
        <v>250.584</v>
      </c>
      <c r="AH42" s="171">
        <f t="shared" si="4"/>
        <v>-5.3096446700507727</v>
      </c>
      <c r="AI42" s="171"/>
      <c r="AJ42" s="171">
        <f t="shared" si="7"/>
        <v>0</v>
      </c>
      <c r="AK42" s="171"/>
      <c r="AL42" s="288" t="s">
        <v>577</v>
      </c>
      <c r="AN42" s="7">
        <v>250.584</v>
      </c>
      <c r="AP42" s="61">
        <f t="shared" si="5"/>
        <v>10.415999999999997</v>
      </c>
      <c r="AQ42" s="30">
        <f t="shared" si="8"/>
        <v>0</v>
      </c>
      <c r="AS42" s="30">
        <f>$F42-VLOOKUP($B42,'2017 2ºS - Região S e SE'!$B$6:$F$50,5,FALSE)</f>
        <v>0</v>
      </c>
    </row>
    <row r="43" spans="1:45" x14ac:dyDescent="0.25">
      <c r="A43" s="1"/>
      <c r="B43" s="22">
        <f>IF('Reaj 2016 - Região S e SE '!B44="","",'Reaj 2016 - Região S e SE '!B44)</f>
        <v>1102</v>
      </c>
      <c r="C43" s="9"/>
      <c r="D43" s="64" t="s">
        <v>26</v>
      </c>
      <c r="E43" s="1"/>
      <c r="F43" s="66">
        <f>'Reaj 2016 - Região S e SE '!P44</f>
        <v>329.94923857868019</v>
      </c>
      <c r="G43" s="67"/>
      <c r="H43" s="66">
        <f>'Reaj 2016 - Região S e SE '!R44</f>
        <v>4.9492385786802027</v>
      </c>
      <c r="I43" s="67"/>
      <c r="J43" s="66">
        <f>'Reaj 2016 - Região S e SE '!T44</f>
        <v>325</v>
      </c>
      <c r="K43" s="68"/>
      <c r="L43" s="275">
        <f t="shared" si="9"/>
        <v>0.10461538461538464</v>
      </c>
      <c r="M43" s="163"/>
      <c r="N43" s="276">
        <f t="shared" si="10"/>
        <v>34.517766497461935</v>
      </c>
      <c r="O43" s="163"/>
      <c r="P43" s="277">
        <f t="shared" si="11"/>
        <v>295.43147208121826</v>
      </c>
      <c r="Q43" s="167"/>
      <c r="R43" s="277">
        <f t="shared" si="12"/>
        <v>4.4314720812182733</v>
      </c>
      <c r="S43" s="163"/>
      <c r="T43" s="318">
        <f t="shared" si="6"/>
        <v>291</v>
      </c>
      <c r="U43" s="317">
        <v>280.52800000000002</v>
      </c>
      <c r="V43" s="30"/>
      <c r="X43" s="251" t="s">
        <v>188</v>
      </c>
      <c r="Z43" s="251" t="s">
        <v>209</v>
      </c>
      <c r="AB43" s="286"/>
      <c r="AD43" s="287">
        <v>1102</v>
      </c>
      <c r="AE43" s="288">
        <v>356</v>
      </c>
      <c r="AF43" s="288">
        <v>5.34</v>
      </c>
      <c r="AG43" s="288">
        <v>280.52800000000002</v>
      </c>
      <c r="AH43" s="171">
        <f t="shared" si="4"/>
        <v>-26.050761421319805</v>
      </c>
      <c r="AI43" s="171"/>
      <c r="AJ43" s="171">
        <f t="shared" si="7"/>
        <v>0</v>
      </c>
      <c r="AK43" s="171"/>
      <c r="AL43" s="288" t="s">
        <v>578</v>
      </c>
      <c r="AN43" s="7">
        <v>280.52800000000002</v>
      </c>
      <c r="AP43" s="61">
        <f t="shared" si="5"/>
        <v>10.47199999999998</v>
      </c>
      <c r="AQ43" s="30">
        <f t="shared" si="8"/>
        <v>0</v>
      </c>
      <c r="AS43" s="30">
        <f>$F43-VLOOKUP($B43,'2017 2ºS - Região S e SE'!$B$6:$F$50,5,FALSE)</f>
        <v>0</v>
      </c>
    </row>
    <row r="44" spans="1:45" x14ac:dyDescent="0.25">
      <c r="A44" s="1"/>
      <c r="B44" s="22">
        <f>IF('Reaj 2016 - Região S e SE '!B45="","",'Reaj 2016 - Região S e SE '!B45)</f>
        <v>2005</v>
      </c>
      <c r="C44" s="9"/>
      <c r="D44" s="64" t="s">
        <v>81</v>
      </c>
      <c r="E44" s="1"/>
      <c r="F44" s="66">
        <f>'Reaj 2016 - Região S e SE '!P45</f>
        <v>312.69035532994923</v>
      </c>
      <c r="G44" s="67"/>
      <c r="H44" s="66">
        <f>'Reaj 2016 - Região S e SE '!R45</f>
        <v>4.690355329949238</v>
      </c>
      <c r="I44" s="67"/>
      <c r="J44" s="66">
        <f>'Reaj 2016 - Região S e SE '!T45</f>
        <v>308</v>
      </c>
      <c r="K44" s="68"/>
      <c r="L44" s="275">
        <f t="shared" si="9"/>
        <v>0.15259740259740248</v>
      </c>
      <c r="M44" s="163"/>
      <c r="N44" s="276">
        <f t="shared" si="10"/>
        <v>47.715736040609102</v>
      </c>
      <c r="O44" s="163"/>
      <c r="P44" s="277">
        <f t="shared" si="11"/>
        <v>264.97461928934013</v>
      </c>
      <c r="Q44" s="167"/>
      <c r="R44" s="277">
        <f t="shared" si="12"/>
        <v>3.9746192893401018</v>
      </c>
      <c r="S44" s="163"/>
      <c r="T44" s="318">
        <f t="shared" si="6"/>
        <v>261</v>
      </c>
      <c r="U44" s="317">
        <v>250.584</v>
      </c>
      <c r="V44" s="30"/>
      <c r="X44" s="251" t="s">
        <v>225</v>
      </c>
      <c r="Z44" s="251" t="s">
        <v>208</v>
      </c>
      <c r="AB44" s="286"/>
      <c r="AD44" s="287">
        <v>2005</v>
      </c>
      <c r="AE44" s="288">
        <v>318</v>
      </c>
      <c r="AF44" s="288">
        <v>4.7699999999999996</v>
      </c>
      <c r="AG44" s="288">
        <v>250.584</v>
      </c>
      <c r="AH44" s="171">
        <f t="shared" si="4"/>
        <v>-5.3096446700507727</v>
      </c>
      <c r="AI44" s="171"/>
      <c r="AJ44" s="171">
        <f t="shared" si="7"/>
        <v>0</v>
      </c>
      <c r="AK44" s="171"/>
      <c r="AL44" s="288" t="s">
        <v>579</v>
      </c>
      <c r="AN44" s="7">
        <v>250.584</v>
      </c>
      <c r="AP44" s="61">
        <f t="shared" si="5"/>
        <v>10.415999999999997</v>
      </c>
      <c r="AQ44" s="30">
        <f t="shared" si="8"/>
        <v>0</v>
      </c>
      <c r="AS44" s="30">
        <f>$F44-VLOOKUP($B44,'2017 2ºS - Região S e SE'!$B$6:$F$50,5,FALSE)</f>
        <v>0</v>
      </c>
    </row>
    <row r="45" spans="1:45" ht="26.25" hidden="1" customHeight="1" x14ac:dyDescent="0.25">
      <c r="A45" s="1"/>
      <c r="B45" s="22">
        <f>IF('Reaj 2016 - Região S e SE '!B46="","",'Reaj 2016 - Região S e SE '!B46)</f>
        <v>1108</v>
      </c>
      <c r="C45" s="9"/>
      <c r="D45" s="64" t="s">
        <v>112</v>
      </c>
      <c r="E45" s="1"/>
      <c r="F45" s="66">
        <f>'Reaj 2016 - Região S e SE '!P46</f>
        <v>316.75126903553297</v>
      </c>
      <c r="G45" s="67"/>
      <c r="H45" s="66">
        <f>'Reaj 2016 - Região S e SE '!R46</f>
        <v>4.7512690355329941</v>
      </c>
      <c r="I45" s="67"/>
      <c r="J45" s="66">
        <f>'Reaj 2016 - Região S e SE '!T46</f>
        <v>312</v>
      </c>
      <c r="K45" s="68"/>
      <c r="L45" s="275" t="e">
        <f t="shared" si="9"/>
        <v>#VALUE!</v>
      </c>
      <c r="M45" s="163"/>
      <c r="N45" s="276" t="e">
        <f t="shared" si="10"/>
        <v>#VALUE!</v>
      </c>
      <c r="O45" s="163"/>
      <c r="P45" s="277" t="e">
        <f t="shared" si="11"/>
        <v>#VALUE!</v>
      </c>
      <c r="Q45" s="167"/>
      <c r="R45" s="277" t="str">
        <f t="shared" si="12"/>
        <v/>
      </c>
      <c r="S45" s="163"/>
      <c r="T45" s="318" t="e">
        <f t="shared" si="6"/>
        <v>#VALUE!</v>
      </c>
      <c r="U45" s="317" t="s">
        <v>234</v>
      </c>
      <c r="V45" s="30"/>
      <c r="X45" s="251" t="s">
        <v>280</v>
      </c>
      <c r="Z45" s="251" t="s">
        <v>185</v>
      </c>
      <c r="AB45" s="286"/>
      <c r="AD45" s="287">
        <v>0</v>
      </c>
      <c r="AE45" s="288">
        <v>0</v>
      </c>
      <c r="AF45" s="288">
        <v>0</v>
      </c>
      <c r="AG45" s="288">
        <v>0</v>
      </c>
      <c r="AH45" s="171">
        <f t="shared" si="4"/>
        <v>316.75126903553297</v>
      </c>
      <c r="AI45" s="171"/>
      <c r="AJ45" s="171" t="e">
        <f t="shared" si="7"/>
        <v>#VALUE!</v>
      </c>
      <c r="AK45" s="171"/>
      <c r="AL45" s="288" t="s">
        <v>234</v>
      </c>
      <c r="AN45" s="7" t="s">
        <v>234</v>
      </c>
      <c r="AP45" s="61" t="e">
        <f t="shared" si="5"/>
        <v>#VALUE!</v>
      </c>
      <c r="AQ45" s="30" t="e">
        <f t="shared" si="8"/>
        <v>#VALUE!</v>
      </c>
      <c r="AS45" s="30">
        <f>$F45-VLOOKUP($B45,'2017 2ºS - Região S e SE'!$B$6:$F$50,5,FALSE)</f>
        <v>0</v>
      </c>
    </row>
    <row r="46" spans="1:45" ht="26.25" x14ac:dyDescent="0.25">
      <c r="A46" s="1"/>
      <c r="B46" s="22">
        <v>1138</v>
      </c>
      <c r="C46" s="9"/>
      <c r="D46" s="64" t="s">
        <v>391</v>
      </c>
      <c r="E46" s="1"/>
      <c r="F46" s="66">
        <f>F45</f>
        <v>316.75126903553297</v>
      </c>
      <c r="G46" s="67"/>
      <c r="H46" s="66"/>
      <c r="I46" s="67"/>
      <c r="J46" s="66"/>
      <c r="K46" s="68"/>
      <c r="L46" s="275">
        <f t="shared" si="9"/>
        <v>0.16346153846153832</v>
      </c>
      <c r="M46" s="163"/>
      <c r="N46" s="276">
        <f t="shared" si="10"/>
        <v>51.776649746192845</v>
      </c>
      <c r="O46" s="163"/>
      <c r="P46" s="277">
        <f t="shared" si="11"/>
        <v>264.97461928934013</v>
      </c>
      <c r="Q46" s="167"/>
      <c r="R46" s="277">
        <f t="shared" si="12"/>
        <v>3.9746192893401018</v>
      </c>
      <c r="S46" s="163"/>
      <c r="T46" s="318">
        <f t="shared" si="6"/>
        <v>261</v>
      </c>
      <c r="U46" s="319">
        <v>250.584</v>
      </c>
      <c r="V46" s="30"/>
      <c r="X46" s="251"/>
      <c r="Z46" s="251"/>
      <c r="AB46" s="286"/>
      <c r="AD46" s="287">
        <v>1138</v>
      </c>
      <c r="AE46" s="288">
        <v>318</v>
      </c>
      <c r="AF46" s="288">
        <v>4.7699999999999996</v>
      </c>
      <c r="AG46" s="288">
        <v>250.584</v>
      </c>
      <c r="AH46" s="171">
        <f t="shared" si="4"/>
        <v>-1.248730964467029</v>
      </c>
      <c r="AI46" s="171"/>
      <c r="AJ46" s="171">
        <f t="shared" si="7"/>
        <v>0</v>
      </c>
      <c r="AK46" s="171"/>
      <c r="AL46" s="288" t="s">
        <v>580</v>
      </c>
      <c r="AN46" s="7">
        <v>250.584</v>
      </c>
      <c r="AP46" s="61">
        <f t="shared" si="5"/>
        <v>10.415999999999997</v>
      </c>
      <c r="AQ46" s="30">
        <f t="shared" si="8"/>
        <v>0</v>
      </c>
      <c r="AS46" s="30">
        <f>$F46-VLOOKUP($B46,'2017 2ºS - Região S e SE'!$B$6:$F$50,5,FALSE)</f>
        <v>0</v>
      </c>
    </row>
    <row r="47" spans="1:45" x14ac:dyDescent="0.25">
      <c r="A47" s="1"/>
      <c r="B47" s="22">
        <f>IF('Reaj 2016 - Região S e SE '!B48="","",'Reaj 2016 - Região S e SE '!B48)</f>
        <v>1127</v>
      </c>
      <c r="C47" s="9"/>
      <c r="D47" s="64" t="s">
        <v>103</v>
      </c>
      <c r="E47" s="1"/>
      <c r="F47" s="66">
        <f>'Reaj 2016 - Região S e SE '!P48</f>
        <v>312.69035532994923</v>
      </c>
      <c r="G47" s="67"/>
      <c r="H47" s="66">
        <f>'Reaj 2016 - Região S e SE '!R48</f>
        <v>4.690355329949238</v>
      </c>
      <c r="I47" s="67"/>
      <c r="J47" s="66">
        <f>'Reaj 2016 - Região S e SE '!T48</f>
        <v>308</v>
      </c>
      <c r="K47" s="68"/>
      <c r="L47" s="275">
        <f t="shared" si="9"/>
        <v>0.15259740259740248</v>
      </c>
      <c r="M47" s="163"/>
      <c r="N47" s="276">
        <f t="shared" si="10"/>
        <v>47.715736040609102</v>
      </c>
      <c r="O47" s="163"/>
      <c r="P47" s="277">
        <f t="shared" si="11"/>
        <v>264.97461928934013</v>
      </c>
      <c r="Q47" s="167"/>
      <c r="R47" s="277">
        <f t="shared" si="12"/>
        <v>3.9746192893401018</v>
      </c>
      <c r="S47" s="163"/>
      <c r="T47" s="318">
        <f t="shared" si="6"/>
        <v>261</v>
      </c>
      <c r="U47" s="317">
        <v>250.584</v>
      </c>
      <c r="V47" s="30"/>
      <c r="X47" s="251" t="s">
        <v>189</v>
      </c>
      <c r="Z47" s="251" t="s">
        <v>229</v>
      </c>
      <c r="AB47" s="286"/>
      <c r="AD47" s="287">
        <v>1127</v>
      </c>
      <c r="AE47" s="288">
        <v>318</v>
      </c>
      <c r="AF47" s="288">
        <v>4.7699999999999996</v>
      </c>
      <c r="AG47" s="288">
        <v>250.584</v>
      </c>
      <c r="AH47" s="171">
        <f t="shared" si="4"/>
        <v>-5.3096446700507727</v>
      </c>
      <c r="AI47" s="171"/>
      <c r="AJ47" s="171">
        <f t="shared" si="7"/>
        <v>0</v>
      </c>
      <c r="AK47" s="171"/>
      <c r="AL47" s="288" t="s">
        <v>581</v>
      </c>
      <c r="AN47" s="7">
        <v>250.584</v>
      </c>
      <c r="AP47" s="61">
        <f t="shared" si="5"/>
        <v>10.415999999999997</v>
      </c>
      <c r="AQ47" s="30">
        <f t="shared" si="8"/>
        <v>0</v>
      </c>
      <c r="AS47" s="30">
        <f>$F47-VLOOKUP($B47,'2017 2ºS - Região S e SE'!$B$6:$F$50,5,FALSE)</f>
        <v>0</v>
      </c>
    </row>
    <row r="48" spans="1:45" ht="15.75" hidden="1" customHeight="1" x14ac:dyDescent="0.25">
      <c r="A48" s="1"/>
      <c r="B48" s="22">
        <f>IF('Reaj 2016 - Região S e SE '!B49="","",'Reaj 2016 - Região S e SE '!B49)</f>
        <v>1123</v>
      </c>
      <c r="C48" s="9"/>
      <c r="D48" s="64" t="s">
        <v>28</v>
      </c>
      <c r="E48" s="1"/>
      <c r="F48" s="66">
        <f>'Reaj 2016 - Região S e SE '!P49</f>
        <v>365.48223350253807</v>
      </c>
      <c r="G48" s="67"/>
      <c r="H48" s="66">
        <f>'Reaj 2016 - Região S e SE '!R49</f>
        <v>5.4822335025380706</v>
      </c>
      <c r="I48" s="67"/>
      <c r="J48" s="66">
        <f>'Reaj 2016 - Região S e SE '!T49</f>
        <v>360</v>
      </c>
      <c r="K48" s="68"/>
      <c r="L48" s="275" t="e">
        <f t="shared" si="9"/>
        <v>#VALUE!</v>
      </c>
      <c r="M48" s="163"/>
      <c r="N48" s="276" t="e">
        <f t="shared" si="10"/>
        <v>#VALUE!</v>
      </c>
      <c r="O48" s="163"/>
      <c r="P48" s="277" t="e">
        <f t="shared" si="11"/>
        <v>#VALUE!</v>
      </c>
      <c r="Q48" s="167"/>
      <c r="R48" s="277" t="str">
        <f t="shared" si="12"/>
        <v/>
      </c>
      <c r="S48" s="163"/>
      <c r="T48" s="318" t="e">
        <f t="shared" si="6"/>
        <v>#VALUE!</v>
      </c>
      <c r="U48" s="317" t="s">
        <v>234</v>
      </c>
      <c r="V48" s="30"/>
      <c r="X48" s="251" t="s">
        <v>232</v>
      </c>
      <c r="AB48" s="286"/>
      <c r="AD48" s="287">
        <v>0</v>
      </c>
      <c r="AE48" s="288">
        <v>0</v>
      </c>
      <c r="AF48" s="288">
        <v>0</v>
      </c>
      <c r="AG48" s="288">
        <v>0</v>
      </c>
      <c r="AH48" s="171">
        <f t="shared" si="4"/>
        <v>365.48223350253807</v>
      </c>
      <c r="AI48" s="171"/>
      <c r="AJ48" s="171" t="e">
        <f t="shared" si="7"/>
        <v>#VALUE!</v>
      </c>
      <c r="AK48" s="171"/>
      <c r="AL48" s="288" t="s">
        <v>234</v>
      </c>
      <c r="AN48" s="7" t="s">
        <v>234</v>
      </c>
      <c r="AP48" s="61" t="e">
        <f t="shared" si="5"/>
        <v>#VALUE!</v>
      </c>
      <c r="AQ48" s="30" t="e">
        <f t="shared" si="8"/>
        <v>#VALUE!</v>
      </c>
      <c r="AS48" s="30">
        <f>$F48-VLOOKUP($B48,'2017 2ºS - Região S e SE'!$B$6:$F$50,5,FALSE)</f>
        <v>0</v>
      </c>
    </row>
    <row r="49" spans="1:56" x14ac:dyDescent="0.25">
      <c r="A49" s="1"/>
      <c r="B49" s="22">
        <f>IF('Reaj 2016 - Região S e SE '!B50="","",'Reaj 2016 - Região S e SE '!B50)</f>
        <v>1103</v>
      </c>
      <c r="C49" s="9"/>
      <c r="D49" s="64" t="s">
        <v>29</v>
      </c>
      <c r="E49" s="1"/>
      <c r="F49" s="66">
        <f>'Reaj 2016 - Região S e SE '!P50</f>
        <v>365.48223350253807</v>
      </c>
      <c r="G49" s="67"/>
      <c r="H49" s="66">
        <f>'Reaj 2016 - Região S e SE '!R50</f>
        <v>5.4822335025380706</v>
      </c>
      <c r="I49" s="67"/>
      <c r="J49" s="66">
        <f>'Reaj 2016 - Região S e SE '!T50</f>
        <v>360</v>
      </c>
      <c r="K49" s="68"/>
      <c r="L49" s="275">
        <f t="shared" si="9"/>
        <v>0.19166666666666668</v>
      </c>
      <c r="M49" s="163"/>
      <c r="N49" s="276">
        <f t="shared" si="10"/>
        <v>70.050761421319805</v>
      </c>
      <c r="O49" s="163"/>
      <c r="P49" s="277">
        <f t="shared" si="11"/>
        <v>295.43147208121826</v>
      </c>
      <c r="Q49" s="167"/>
      <c r="R49" s="277">
        <f t="shared" si="12"/>
        <v>4.4314720812182733</v>
      </c>
      <c r="S49" s="163"/>
      <c r="T49" s="318">
        <f t="shared" si="6"/>
        <v>291</v>
      </c>
      <c r="U49" s="317">
        <v>280.52800000000002</v>
      </c>
      <c r="V49" s="30"/>
      <c r="X49" s="251" t="s">
        <v>190</v>
      </c>
      <c r="AB49" s="53"/>
      <c r="AD49" s="287">
        <v>1103</v>
      </c>
      <c r="AE49" s="288">
        <v>356</v>
      </c>
      <c r="AF49" s="288">
        <v>5.34</v>
      </c>
      <c r="AG49" s="288">
        <v>280.52800000000002</v>
      </c>
      <c r="AH49" s="171">
        <f t="shared" si="4"/>
        <v>9.4822335025380653</v>
      </c>
      <c r="AI49" s="171"/>
      <c r="AJ49" s="171">
        <f t="shared" si="7"/>
        <v>0</v>
      </c>
      <c r="AK49" s="171"/>
      <c r="AL49" s="288" t="s">
        <v>582</v>
      </c>
      <c r="AN49" s="7">
        <v>280.52800000000002</v>
      </c>
      <c r="AP49" s="61">
        <f t="shared" si="5"/>
        <v>10.47199999999998</v>
      </c>
      <c r="AQ49" s="30">
        <f t="shared" si="8"/>
        <v>0</v>
      </c>
      <c r="AS49" s="30">
        <f>$F49-VLOOKUP($B49,'2017 2ºS - Região S e SE'!$B$6:$F$50,5,FALSE)</f>
        <v>0</v>
      </c>
    </row>
    <row r="50" spans="1:56" x14ac:dyDescent="0.25">
      <c r="A50" s="1"/>
      <c r="B50" s="22">
        <f>IF('Reaj 2016 - Região S e SE '!B51="","",'Reaj 2016 - Região S e SE '!B51)</f>
        <v>1163</v>
      </c>
      <c r="C50" s="9"/>
      <c r="D50" s="64" t="s">
        <v>30</v>
      </c>
      <c r="E50" s="1"/>
      <c r="F50" s="66">
        <f>'Reaj 2016 - Região S e SE '!P51</f>
        <v>297.46192893401013</v>
      </c>
      <c r="G50" s="67"/>
      <c r="H50" s="66">
        <f>'Reaj 2016 - Região S e SE '!R51</f>
        <v>4.4619289340101522</v>
      </c>
      <c r="I50" s="67"/>
      <c r="J50" s="66">
        <f>'Reaj 2016 - Região S e SE '!T51</f>
        <v>293</v>
      </c>
      <c r="K50" s="68"/>
      <c r="L50" s="275">
        <f t="shared" si="9"/>
        <v>7.5085324232081876E-2</v>
      </c>
      <c r="M50" s="163"/>
      <c r="N50" s="276">
        <f t="shared" si="10"/>
        <v>22.335025380710647</v>
      </c>
      <c r="O50" s="163"/>
      <c r="P50" s="277">
        <f t="shared" si="11"/>
        <v>275.12690355329948</v>
      </c>
      <c r="Q50" s="167"/>
      <c r="R50" s="277">
        <f t="shared" si="12"/>
        <v>4.126903553299492</v>
      </c>
      <c r="S50" s="163"/>
      <c r="T50" s="318">
        <f t="shared" si="6"/>
        <v>271</v>
      </c>
      <c r="U50" s="317">
        <v>260.04000000000002</v>
      </c>
      <c r="V50" s="30"/>
      <c r="X50" s="251" t="s">
        <v>191</v>
      </c>
      <c r="AD50" s="287">
        <v>1163</v>
      </c>
      <c r="AE50" s="288">
        <v>330</v>
      </c>
      <c r="AF50" s="288">
        <v>4.95</v>
      </c>
      <c r="AG50" s="288">
        <v>260.04000000000002</v>
      </c>
      <c r="AH50" s="171">
        <f t="shared" si="4"/>
        <v>-32.538071065989868</v>
      </c>
      <c r="AI50" s="171"/>
      <c r="AJ50" s="171">
        <f t="shared" si="7"/>
        <v>0</v>
      </c>
      <c r="AK50" s="171"/>
      <c r="AL50" s="288" t="s">
        <v>583</v>
      </c>
      <c r="AN50" s="7">
        <v>260.04000000000002</v>
      </c>
      <c r="AP50" s="61">
        <f t="shared" si="5"/>
        <v>10.95999999999998</v>
      </c>
      <c r="AQ50" s="30">
        <f t="shared" si="8"/>
        <v>0</v>
      </c>
      <c r="AS50" s="30">
        <f>$F50-VLOOKUP($B50,'2017 2ºS - Região S e SE'!$B$6:$F$50,5,FALSE)</f>
        <v>0</v>
      </c>
    </row>
    <row r="51" spans="1:56" ht="4.9000000000000004" customHeight="1" x14ac:dyDescent="0.25">
      <c r="A51" s="9"/>
      <c r="B51" s="31"/>
      <c r="C51" s="9"/>
      <c r="D51" s="28"/>
      <c r="E51" s="28"/>
      <c r="F51" s="28"/>
      <c r="G51" s="9"/>
      <c r="H51" s="9"/>
      <c r="I51" s="9"/>
      <c r="J51" s="32"/>
      <c r="K51" s="28"/>
      <c r="M51" s="164"/>
      <c r="O51" s="164"/>
      <c r="Q51" s="164"/>
      <c r="S51" s="164"/>
      <c r="AD51" s="287"/>
      <c r="AE51" s="288"/>
      <c r="AF51" s="288"/>
      <c r="AG51" s="288"/>
      <c r="AH51" s="171"/>
      <c r="AI51" s="171"/>
      <c r="AJ51" s="171"/>
      <c r="AK51" s="171"/>
      <c r="AL51" s="288"/>
      <c r="AP51" s="61"/>
      <c r="AQ51" s="30"/>
      <c r="AS51" s="30"/>
      <c r="BC51" s="7" t="str">
        <f t="shared" ref="BC51" si="13">B51&amp;D51&amp;F51&amp;L51&amp;N51&amp;P51&amp;R51&amp;T51</f>
        <v/>
      </c>
      <c r="BD51" s="7" t="s">
        <v>234</v>
      </c>
    </row>
    <row r="52" spans="1:56" x14ac:dyDescent="0.25">
      <c r="A52" s="33"/>
      <c r="B52" s="346" t="s">
        <v>31</v>
      </c>
      <c r="C52" s="346"/>
      <c r="D52" s="346"/>
      <c r="E52" s="346"/>
      <c r="F52" s="346"/>
      <c r="G52" s="346"/>
      <c r="H52" s="346"/>
      <c r="I52" s="346"/>
      <c r="J52" s="346"/>
      <c r="K52" s="346"/>
      <c r="L52" s="346"/>
      <c r="M52" s="346"/>
      <c r="N52" s="346"/>
      <c r="O52" s="346"/>
      <c r="P52" s="346"/>
      <c r="Q52" s="346"/>
      <c r="R52" s="346"/>
      <c r="S52" s="346"/>
      <c r="AD52" s="287"/>
      <c r="AE52" s="288"/>
      <c r="AF52" s="288"/>
      <c r="AG52" s="288"/>
      <c r="AH52" s="171"/>
      <c r="AI52" s="171"/>
      <c r="AJ52" s="171"/>
      <c r="AK52" s="171"/>
      <c r="AL52" s="288"/>
      <c r="AP52" s="61"/>
      <c r="AQ52" s="30"/>
      <c r="AS52" s="30"/>
    </row>
    <row r="53" spans="1:56" ht="21.75" customHeight="1" x14ac:dyDescent="0.25">
      <c r="A53" s="9"/>
      <c r="B53" s="31"/>
      <c r="C53" s="9"/>
      <c r="D53" s="28"/>
      <c r="E53" s="28"/>
      <c r="F53" s="28"/>
      <c r="G53" s="9"/>
      <c r="H53" s="9"/>
      <c r="I53" s="9"/>
      <c r="J53" s="32"/>
      <c r="K53" s="28"/>
      <c r="M53" s="164"/>
      <c r="O53" s="164"/>
      <c r="Q53" s="164"/>
      <c r="S53" s="164"/>
      <c r="AD53" s="287"/>
      <c r="AE53" s="288"/>
      <c r="AF53" s="288"/>
      <c r="AG53" s="288"/>
      <c r="AH53" s="171"/>
      <c r="AI53" s="171"/>
      <c r="AJ53" s="171"/>
      <c r="AK53" s="171"/>
      <c r="AL53" s="288"/>
      <c r="AP53" s="61"/>
      <c r="AQ53" s="30"/>
    </row>
    <row r="54" spans="1:56" x14ac:dyDescent="0.25">
      <c r="A54" s="35"/>
      <c r="B54" s="347" t="s">
        <v>32</v>
      </c>
      <c r="C54" s="347"/>
      <c r="D54" s="347"/>
      <c r="E54" s="347"/>
      <c r="F54" s="347"/>
      <c r="G54" s="347"/>
      <c r="H54" s="347"/>
      <c r="I54" s="347"/>
      <c r="J54" s="347"/>
      <c r="K54" s="347"/>
      <c r="L54" s="347"/>
      <c r="M54" s="347"/>
      <c r="N54" s="347"/>
      <c r="O54" s="347"/>
      <c r="P54" s="347"/>
      <c r="Q54" s="347"/>
      <c r="R54" s="347"/>
      <c r="S54" s="347"/>
      <c r="AD54" s="287"/>
      <c r="AE54" s="288"/>
      <c r="AF54" s="288"/>
      <c r="AG54" s="288"/>
      <c r="AH54" s="171"/>
      <c r="AI54" s="171"/>
      <c r="AJ54" s="171"/>
      <c r="AK54" s="171"/>
      <c r="AL54" s="288"/>
      <c r="AP54" s="61"/>
      <c r="AQ54" s="30"/>
    </row>
    <row r="55" spans="1:56" ht="15" customHeight="1" x14ac:dyDescent="0.25">
      <c r="A55" s="9"/>
      <c r="B55" s="349" t="s">
        <v>34</v>
      </c>
      <c r="C55" s="349"/>
      <c r="D55" s="349"/>
      <c r="E55" s="349"/>
      <c r="F55" s="349"/>
      <c r="G55" s="349"/>
      <c r="H55" s="349"/>
      <c r="I55" s="349"/>
      <c r="J55" s="349"/>
      <c r="K55" s="9"/>
      <c r="M55" s="77"/>
      <c r="O55" s="77"/>
      <c r="Q55" s="77"/>
      <c r="S55" s="77"/>
    </row>
    <row r="56" spans="1:56" x14ac:dyDescent="0.25">
      <c r="A56" s="35"/>
      <c r="B56" s="348"/>
      <c r="C56" s="348"/>
      <c r="D56" s="348"/>
      <c r="E56" s="348"/>
      <c r="F56" s="348"/>
      <c r="G56" s="348"/>
      <c r="H56" s="348"/>
      <c r="I56" s="348"/>
      <c r="J56" s="348"/>
      <c r="K56" s="295"/>
      <c r="M56" s="165"/>
      <c r="O56" s="165"/>
      <c r="Q56" s="165"/>
      <c r="S56" s="165"/>
    </row>
    <row r="57" spans="1:56" ht="15" customHeight="1" x14ac:dyDescent="0.25">
      <c r="A57" s="35"/>
      <c r="B57" s="348" t="s">
        <v>388</v>
      </c>
      <c r="C57" s="348"/>
      <c r="D57" s="348"/>
      <c r="E57" s="348"/>
      <c r="F57" s="348"/>
      <c r="G57" s="348"/>
      <c r="H57" s="348"/>
      <c r="I57" s="348"/>
      <c r="J57" s="348"/>
      <c r="K57" s="295"/>
      <c r="M57" s="165"/>
      <c r="O57" s="165"/>
      <c r="Q57" s="165"/>
      <c r="S57" s="165"/>
    </row>
    <row r="58" spans="1:56" ht="15" customHeight="1" x14ac:dyDescent="0.25">
      <c r="A58" s="35"/>
      <c r="B58" s="295"/>
      <c r="C58" s="295"/>
      <c r="D58" s="295"/>
      <c r="E58" s="295"/>
      <c r="F58" s="295"/>
      <c r="G58" s="295"/>
      <c r="H58" s="295"/>
      <c r="I58" s="295"/>
      <c r="J58" s="295"/>
      <c r="K58" s="295"/>
      <c r="M58" s="165"/>
      <c r="O58" s="165"/>
      <c r="Q58" s="165"/>
      <c r="S58" s="165"/>
    </row>
    <row r="59" spans="1:56" ht="15" customHeight="1" x14ac:dyDescent="0.25">
      <c r="A59" s="35"/>
      <c r="B59" s="295"/>
      <c r="C59" s="295"/>
      <c r="D59" s="295"/>
      <c r="E59" s="295"/>
      <c r="F59" s="295"/>
      <c r="G59" s="295"/>
      <c r="H59" s="295"/>
      <c r="I59" s="295"/>
      <c r="J59" s="295"/>
      <c r="K59" s="295"/>
      <c r="M59" s="165"/>
      <c r="O59" s="165"/>
      <c r="Q59" s="165"/>
      <c r="S59" s="165"/>
    </row>
    <row r="60" spans="1:56" x14ac:dyDescent="0.25">
      <c r="A60" s="26"/>
      <c r="B60" s="35"/>
      <c r="C60" s="9"/>
      <c r="D60" s="35"/>
      <c r="E60" s="35"/>
      <c r="F60" s="35"/>
      <c r="G60" s="9"/>
      <c r="H60" s="35"/>
      <c r="I60" s="9"/>
      <c r="J60" s="35"/>
      <c r="K60" s="35"/>
      <c r="M60" s="166"/>
      <c r="O60" s="166"/>
      <c r="Q60" s="166"/>
      <c r="S60" s="166"/>
    </row>
    <row r="61" spans="1:56" ht="15.75" customHeight="1" x14ac:dyDescent="0.25">
      <c r="A61" s="26"/>
      <c r="B61" s="344" t="s">
        <v>390</v>
      </c>
      <c r="C61" s="344"/>
      <c r="D61" s="344"/>
      <c r="E61" s="344"/>
      <c r="F61" s="344"/>
      <c r="G61" s="344"/>
      <c r="H61" s="344"/>
      <c r="I61" s="344"/>
      <c r="J61" s="344"/>
      <c r="K61" s="344"/>
      <c r="L61" s="344"/>
      <c r="M61" s="344"/>
      <c r="N61" s="344"/>
      <c r="O61" s="344"/>
      <c r="P61" s="344"/>
      <c r="Q61" s="344"/>
      <c r="R61" s="344"/>
      <c r="S61" s="344"/>
      <c r="T61" s="344"/>
      <c r="U61" s="344"/>
      <c r="V61" s="344"/>
    </row>
    <row r="62" spans="1:56" ht="15.75" customHeight="1" x14ac:dyDescent="0.25">
      <c r="B62" s="344" t="s">
        <v>46</v>
      </c>
      <c r="C62" s="344"/>
      <c r="D62" s="344"/>
      <c r="E62" s="344"/>
      <c r="F62" s="344"/>
      <c r="G62" s="344"/>
      <c r="H62" s="344"/>
      <c r="I62" s="344"/>
      <c r="J62" s="344"/>
      <c r="K62" s="344"/>
      <c r="L62" s="344"/>
      <c r="M62" s="344"/>
      <c r="N62" s="344"/>
      <c r="O62" s="344"/>
      <c r="P62" s="344"/>
      <c r="Q62" s="344"/>
      <c r="R62" s="344"/>
      <c r="S62" s="344"/>
      <c r="T62" s="344"/>
      <c r="U62" s="344"/>
      <c r="V62" s="344"/>
    </row>
  </sheetData>
  <mergeCells count="10">
    <mergeCell ref="B56:J56"/>
    <mergeCell ref="B57:J57"/>
    <mergeCell ref="B61:V61"/>
    <mergeCell ref="B62:V62"/>
    <mergeCell ref="B2:S2"/>
    <mergeCell ref="B3:S3"/>
    <mergeCell ref="B4:U5"/>
    <mergeCell ref="B52:S52"/>
    <mergeCell ref="B54:S54"/>
    <mergeCell ref="B55:J55"/>
  </mergeCells>
  <printOptions horizontalCentered="1"/>
  <pageMargins left="0.36" right="0.38" top="1.3779527559055118" bottom="0.78740157480314965" header="0.31496062992125984" footer="0.31496062992125984"/>
  <pageSetup paperSize="9" scale="58" orientation="portrait" r:id="rId1"/>
  <headerFooter>
    <oddHeader>&amp;R&amp;"Arial,Negrito"&amp;18Anexo 2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6">
    <tabColor theme="8" tint="-0.499984740745262"/>
    <pageSetUpPr fitToPage="1"/>
  </sheetPr>
  <dimension ref="A1:T63"/>
  <sheetViews>
    <sheetView showGridLines="0" zoomScale="85" zoomScaleNormal="85" workbookViewId="0">
      <pane ySplit="7" topLeftCell="A8" activePane="bottomLeft" state="frozen"/>
      <selection activeCell="U9" sqref="U9:V50"/>
      <selection pane="bottomLeft" activeCell="W57" sqref="W57"/>
    </sheetView>
  </sheetViews>
  <sheetFormatPr defaultColWidth="9.140625" defaultRowHeight="15.75" x14ac:dyDescent="0.25"/>
  <cols>
    <col min="1" max="1" width="1.7109375" style="7" customWidth="1"/>
    <col min="2" max="2" width="9.85546875" style="7" customWidth="1"/>
    <col min="3" max="3" width="0.42578125" style="7" customWidth="1"/>
    <col min="4" max="4" width="56.5703125" style="7" customWidth="1"/>
    <col min="5" max="5" width="0.5703125" style="7" customWidth="1"/>
    <col min="6" max="6" width="16.42578125" style="7" customWidth="1"/>
    <col min="7" max="7" width="0.42578125" style="7" customWidth="1"/>
    <col min="8" max="8" width="15.140625" style="7" customWidth="1"/>
    <col min="9" max="9" width="0.42578125" style="7" customWidth="1"/>
    <col min="10" max="10" width="16.85546875" style="7" customWidth="1"/>
    <col min="11" max="11" width="0.85546875" style="7" customWidth="1"/>
    <col min="12" max="12" width="19.85546875" style="7" customWidth="1"/>
    <col min="13" max="13" width="0.42578125" style="7" customWidth="1"/>
    <col min="14" max="14" width="19.7109375" style="7" customWidth="1"/>
    <col min="15" max="15" width="1.7109375" style="7" customWidth="1"/>
    <col min="16" max="16" width="10.28515625" style="7" hidden="1" customWidth="1"/>
    <col min="17" max="18" width="0" style="7" hidden="1" customWidth="1"/>
    <col min="19" max="20" width="10.28515625" style="7" hidden="1" customWidth="1"/>
    <col min="21" max="16384" width="9.140625" style="7"/>
  </cols>
  <sheetData>
    <row r="1" spans="1:20" s="5" customFormat="1" x14ac:dyDescent="0.25">
      <c r="A1" s="1"/>
      <c r="B1" s="2"/>
      <c r="C1" s="1"/>
      <c r="D1" s="3"/>
      <c r="E1" s="1"/>
      <c r="F1" s="4"/>
      <c r="G1" s="1"/>
      <c r="H1" s="4"/>
      <c r="I1" s="1"/>
      <c r="J1" s="4"/>
      <c r="K1" s="1"/>
      <c r="L1" s="4"/>
      <c r="M1" s="1"/>
      <c r="O1" s="6"/>
    </row>
    <row r="2" spans="1:20" x14ac:dyDescent="0.25">
      <c r="A2" s="1"/>
      <c r="B2" s="344" t="s">
        <v>0</v>
      </c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1"/>
    </row>
    <row r="3" spans="1:20" s="5" customFormat="1" ht="15.6" customHeight="1" x14ac:dyDescent="0.25">
      <c r="A3" s="1"/>
      <c r="B3" s="344" t="s">
        <v>283</v>
      </c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83"/>
      <c r="P3" s="83"/>
      <c r="Q3" s="83"/>
      <c r="R3" s="83"/>
      <c r="S3" s="83"/>
    </row>
    <row r="4" spans="1:20" x14ac:dyDescent="0.25">
      <c r="A4" s="1"/>
      <c r="B4" s="345" t="s">
        <v>389</v>
      </c>
      <c r="C4" s="345"/>
      <c r="D4" s="345"/>
      <c r="E4" s="345"/>
      <c r="F4" s="345"/>
      <c r="G4" s="345"/>
      <c r="H4" s="345"/>
      <c r="I4" s="345"/>
      <c r="J4" s="345"/>
      <c r="K4" s="345"/>
      <c r="L4" s="345"/>
      <c r="M4" s="345"/>
      <c r="N4" s="345"/>
      <c r="O4" s="1"/>
    </row>
    <row r="5" spans="1:20" ht="6.4" customHeight="1" x14ac:dyDescent="0.25">
      <c r="A5" s="1"/>
      <c r="B5" s="273"/>
      <c r="C5" s="9"/>
      <c r="D5" s="10"/>
      <c r="E5" s="1"/>
      <c r="F5" s="11"/>
      <c r="G5" s="9"/>
      <c r="H5" s="11"/>
      <c r="I5" s="9"/>
      <c r="J5" s="11"/>
      <c r="K5" s="1"/>
      <c r="L5" s="11"/>
      <c r="M5" s="9"/>
      <c r="N5" s="11"/>
      <c r="O5" s="1"/>
    </row>
    <row r="6" spans="1:20" ht="47.25" customHeight="1" x14ac:dyDescent="0.25">
      <c r="A6" s="12"/>
      <c r="B6" s="13" t="s">
        <v>2</v>
      </c>
      <c r="C6" s="14"/>
      <c r="D6" s="15" t="s">
        <v>3</v>
      </c>
      <c r="E6" s="12"/>
      <c r="F6" s="16" t="s">
        <v>4</v>
      </c>
      <c r="G6" s="14"/>
      <c r="H6" s="16" t="s">
        <v>48</v>
      </c>
      <c r="I6" s="14"/>
      <c r="J6" s="16" t="s">
        <v>6</v>
      </c>
      <c r="K6" s="12"/>
      <c r="L6" s="16" t="s">
        <v>7</v>
      </c>
      <c r="M6" s="14"/>
      <c r="N6" s="17" t="s">
        <v>49</v>
      </c>
      <c r="O6" s="12"/>
    </row>
    <row r="7" spans="1:20" s="21" customFormat="1" ht="4.5" customHeight="1" x14ac:dyDescent="0.2">
      <c r="A7" s="1"/>
      <c r="B7" s="312"/>
      <c r="C7" s="9"/>
      <c r="D7" s="19"/>
      <c r="E7" s="1"/>
      <c r="F7" s="316"/>
      <c r="G7" s="9"/>
      <c r="H7" s="316"/>
      <c r="I7" s="9"/>
      <c r="J7" s="316"/>
      <c r="K7" s="1"/>
      <c r="L7" s="316"/>
      <c r="M7" s="9"/>
      <c r="N7" s="316"/>
      <c r="O7" s="1"/>
    </row>
    <row r="8" spans="1:20" hidden="1" x14ac:dyDescent="0.25">
      <c r="A8" s="1"/>
      <c r="B8" s="22">
        <f>IF('Reaj 2016 - Região ABC e GRU'!B8="","",'Reaj 2016 - Região ABC e GRU'!B8)</f>
        <v>1100</v>
      </c>
      <c r="C8" s="9"/>
      <c r="D8" s="64" t="s">
        <v>9</v>
      </c>
      <c r="E8" s="1"/>
      <c r="F8" s="66">
        <f>'Reaj 2016 - Região ABC e GRU'!P8</f>
        <v>398.98477157360406</v>
      </c>
      <c r="G8" s="67"/>
      <c r="H8" s="66">
        <f>'Reaj 2016 - Região ABC e GRU'!R8</f>
        <v>5.9847715736040605</v>
      </c>
      <c r="I8" s="67"/>
      <c r="J8" s="66">
        <f>'Reaj 2016 - Região ABC e GRU'!T8</f>
        <v>393</v>
      </c>
      <c r="K8" s="68"/>
      <c r="L8" s="66">
        <f>'Reaj 2016 - Região ABC e GRU'!V8</f>
        <v>2393.9086294416243</v>
      </c>
      <c r="M8" s="67"/>
      <c r="N8" s="66">
        <f>'Reaj 2016 - Região ABC e GRU'!X8</f>
        <v>2358</v>
      </c>
      <c r="O8" s="1"/>
      <c r="Q8" s="30"/>
    </row>
    <row r="9" spans="1:20" x14ac:dyDescent="0.25">
      <c r="A9" s="1"/>
      <c r="B9" s="99">
        <v>1140</v>
      </c>
      <c r="C9" s="100"/>
      <c r="D9" s="64" t="s">
        <v>285</v>
      </c>
      <c r="E9" s="1"/>
      <c r="F9" s="66">
        <f>F8</f>
        <v>398.98477157360406</v>
      </c>
      <c r="G9" s="67"/>
      <c r="H9" s="66">
        <f>H8</f>
        <v>5.9847715736040605</v>
      </c>
      <c r="I9" s="67"/>
      <c r="J9" s="66">
        <f>J8</f>
        <v>393</v>
      </c>
      <c r="K9" s="68"/>
      <c r="L9" s="66">
        <f>L8</f>
        <v>2393.9086294416243</v>
      </c>
      <c r="M9" s="67"/>
      <c r="N9" s="66">
        <f>N8</f>
        <v>2358</v>
      </c>
      <c r="O9" s="1"/>
      <c r="P9" s="30" t="e">
        <v>#N/A</v>
      </c>
      <c r="Q9" s="30" t="e">
        <v>#N/A</v>
      </c>
      <c r="R9" s="30" t="e">
        <v>#N/A</v>
      </c>
      <c r="S9" s="30" t="e">
        <v>#N/A</v>
      </c>
      <c r="T9" s="30" t="e">
        <v>#N/A</v>
      </c>
    </row>
    <row r="10" spans="1:20" x14ac:dyDescent="0.25">
      <c r="A10" s="1"/>
      <c r="B10" s="22">
        <f>IF('Reaj 2016 - Região ABC e GRU'!B9="","",'Reaj 2016 - Região ABC e GRU'!B9)</f>
        <v>1124</v>
      </c>
      <c r="C10" s="9"/>
      <c r="D10" s="64" t="s">
        <v>10</v>
      </c>
      <c r="E10" s="1"/>
      <c r="F10" s="66">
        <f>'Reaj 2016 - Região ABC e GRU'!P9</f>
        <v>345.17766497461929</v>
      </c>
      <c r="G10" s="67"/>
      <c r="H10" s="66">
        <f>'Reaj 2016 - Região ABC e GRU'!R9</f>
        <v>5.1776649746192893</v>
      </c>
      <c r="I10" s="67"/>
      <c r="J10" s="66">
        <f>'Reaj 2016 - Região ABC e GRU'!T9</f>
        <v>340</v>
      </c>
      <c r="K10" s="68"/>
      <c r="L10" s="66">
        <f>'Reaj 2016 - Região ABC e GRU'!V9</f>
        <v>2071.0659898477156</v>
      </c>
      <c r="M10" s="67"/>
      <c r="N10" s="66">
        <f>'Reaj 2016 - Região ABC e GRU'!X9</f>
        <v>2040</v>
      </c>
      <c r="O10" s="1"/>
      <c r="P10" s="30">
        <v>0</v>
      </c>
      <c r="Q10" s="30">
        <v>0</v>
      </c>
      <c r="R10" s="30">
        <v>0</v>
      </c>
      <c r="S10" s="30">
        <v>0</v>
      </c>
      <c r="T10" s="30">
        <v>0</v>
      </c>
    </row>
    <row r="11" spans="1:20" x14ac:dyDescent="0.25">
      <c r="A11" s="1"/>
      <c r="B11" s="22">
        <v>1133</v>
      </c>
      <c r="C11" s="9"/>
      <c r="D11" s="64" t="s">
        <v>110</v>
      </c>
      <c r="E11" s="1"/>
      <c r="F11" s="66">
        <f>'Reaj 2016 - Região ABC e GRU'!P10</f>
        <v>340.10152284263961</v>
      </c>
      <c r="G11" s="67"/>
      <c r="H11" s="66">
        <f>'Reaj 2016 - Região ABC e GRU'!R10</f>
        <v>5.1015228426395938</v>
      </c>
      <c r="I11" s="67"/>
      <c r="J11" s="66">
        <f>'Reaj 2016 - Região ABC e GRU'!T10</f>
        <v>335</v>
      </c>
      <c r="K11" s="68"/>
      <c r="L11" s="66">
        <f>'Reaj 2016 - Região ABC e GRU'!V10</f>
        <v>2040.6091370558377</v>
      </c>
      <c r="M11" s="67"/>
      <c r="N11" s="66">
        <f>'Reaj 2016 - Região ABC e GRU'!X10</f>
        <v>2010</v>
      </c>
      <c r="O11" s="1"/>
      <c r="P11" s="30">
        <v>0</v>
      </c>
      <c r="Q11" s="30">
        <v>0</v>
      </c>
      <c r="R11" s="30">
        <v>0</v>
      </c>
      <c r="S11" s="30">
        <v>0</v>
      </c>
      <c r="T11" s="30">
        <v>0</v>
      </c>
    </row>
    <row r="12" spans="1:20" x14ac:dyDescent="0.25">
      <c r="A12" s="1"/>
      <c r="B12" s="22">
        <f>IF('Reaj 2016 - Região ABC e GRU'!B11="","",'Reaj 2016 - Região ABC e GRU'!B11)</f>
        <v>2007</v>
      </c>
      <c r="C12" s="9"/>
      <c r="D12" s="64" t="s">
        <v>102</v>
      </c>
      <c r="E12" s="1"/>
      <c r="F12" s="66">
        <f>'Reaj 2016 - Região ABC e GRU'!P11</f>
        <v>322.84263959390864</v>
      </c>
      <c r="G12" s="67"/>
      <c r="H12" s="66">
        <f>'Reaj 2016 - Região ABC e GRU'!R11</f>
        <v>4.8426395939086291</v>
      </c>
      <c r="I12" s="67"/>
      <c r="J12" s="66">
        <f>'Reaj 2016 - Região ABC e GRU'!T11</f>
        <v>318</v>
      </c>
      <c r="K12" s="68"/>
      <c r="L12" s="66">
        <f>'Reaj 2016 - Região ABC e GRU'!V11</f>
        <v>1937.0558375634519</v>
      </c>
      <c r="M12" s="67"/>
      <c r="N12" s="66">
        <f>'Reaj 2016 - Região ABC e GRU'!X11</f>
        <v>1908</v>
      </c>
      <c r="O12" s="1"/>
      <c r="P12" s="30">
        <v>0</v>
      </c>
      <c r="Q12" s="30">
        <v>0</v>
      </c>
      <c r="R12" s="30">
        <v>0</v>
      </c>
      <c r="S12" s="30">
        <v>0</v>
      </c>
      <c r="T12" s="30">
        <v>0</v>
      </c>
    </row>
    <row r="13" spans="1:20" x14ac:dyDescent="0.25">
      <c r="A13" s="1"/>
      <c r="B13" s="22">
        <f>IF('Reaj 2016 - Região ABC e GRU'!B13="","",'Reaj 2016 - Região ABC e GRU'!B13)</f>
        <v>1116</v>
      </c>
      <c r="C13" s="9"/>
      <c r="D13" s="64" t="s">
        <v>98</v>
      </c>
      <c r="E13" s="1"/>
      <c r="F13" s="66">
        <f>'Reaj 2016 - Região ABC e GRU'!P13</f>
        <v>359.39086294416245</v>
      </c>
      <c r="G13" s="67"/>
      <c r="H13" s="66">
        <f>'Reaj 2016 - Região ABC e GRU'!R13</f>
        <v>5.3908629441624365</v>
      </c>
      <c r="I13" s="67"/>
      <c r="J13" s="66">
        <f>'Reaj 2016 - Região ABC e GRU'!T13</f>
        <v>354</v>
      </c>
      <c r="K13" s="68"/>
      <c r="L13" s="66">
        <f>'Reaj 2016 - Região ABC e GRU'!V13</f>
        <v>2156.3451776649745</v>
      </c>
      <c r="M13" s="67"/>
      <c r="N13" s="66">
        <f>'Reaj 2016 - Região ABC e GRU'!X13</f>
        <v>2124</v>
      </c>
      <c r="O13" s="1"/>
      <c r="P13" s="30">
        <v>0</v>
      </c>
      <c r="Q13" s="30">
        <v>0</v>
      </c>
      <c r="R13" s="30">
        <v>0</v>
      </c>
      <c r="S13" s="30">
        <v>0</v>
      </c>
      <c r="T13" s="30">
        <v>0</v>
      </c>
    </row>
    <row r="14" spans="1:20" x14ac:dyDescent="0.25">
      <c r="A14" s="1"/>
      <c r="B14" s="22">
        <f>IF('Reaj 2016 - Região ABC e GRU'!B14="","",'Reaj 2016 - Região ABC e GRU'!B14)</f>
        <v>1107</v>
      </c>
      <c r="C14" s="9"/>
      <c r="D14" s="64" t="s">
        <v>12</v>
      </c>
      <c r="E14" s="1"/>
      <c r="F14" s="66">
        <f>'Reaj 2016 - Região ABC e GRU'!P14</f>
        <v>361.42131979695432</v>
      </c>
      <c r="G14" s="67"/>
      <c r="H14" s="66">
        <f>'Reaj 2016 - Região ABC e GRU'!R14</f>
        <v>5.4213197969543145</v>
      </c>
      <c r="I14" s="67"/>
      <c r="J14" s="66">
        <f>'Reaj 2016 - Região ABC e GRU'!T14</f>
        <v>356</v>
      </c>
      <c r="K14" s="68"/>
      <c r="L14" s="66">
        <f>'Reaj 2016 - Região ABC e GRU'!V14</f>
        <v>2168.5279187817259</v>
      </c>
      <c r="M14" s="67"/>
      <c r="N14" s="66">
        <f>'Reaj 2016 - Região ABC e GRU'!X14</f>
        <v>2136</v>
      </c>
      <c r="O14" s="1"/>
      <c r="P14" s="30">
        <v>0</v>
      </c>
      <c r="Q14" s="30">
        <v>0</v>
      </c>
      <c r="R14" s="30">
        <v>0</v>
      </c>
      <c r="S14" s="30">
        <v>0</v>
      </c>
      <c r="T14" s="30">
        <v>0</v>
      </c>
    </row>
    <row r="15" spans="1:20" x14ac:dyDescent="0.25">
      <c r="A15" s="1"/>
      <c r="B15" s="187">
        <v>1134</v>
      </c>
      <c r="C15" s="335"/>
      <c r="D15" s="282" t="s">
        <v>498</v>
      </c>
      <c r="E15" s="336"/>
      <c r="F15" s="283">
        <f>F14</f>
        <v>361.42131979695432</v>
      </c>
      <c r="G15" s="337"/>
      <c r="H15" s="283">
        <f>H14</f>
        <v>5.4213197969543145</v>
      </c>
      <c r="I15" s="337"/>
      <c r="J15" s="283">
        <f>J14</f>
        <v>356</v>
      </c>
      <c r="K15" s="338"/>
      <c r="L15" s="283">
        <f>L14</f>
        <v>2168.5279187817259</v>
      </c>
      <c r="M15" s="340"/>
      <c r="N15" s="283">
        <f>N14</f>
        <v>2136</v>
      </c>
      <c r="O15" s="1"/>
      <c r="P15" s="30"/>
      <c r="Q15" s="30"/>
      <c r="R15" s="30"/>
      <c r="S15" s="30"/>
      <c r="T15" s="30"/>
    </row>
    <row r="16" spans="1:20" x14ac:dyDescent="0.25">
      <c r="A16" s="1"/>
      <c r="B16" s="22">
        <f>IF('Reaj 2016 - Região ABC e GRU'!B15="","",'Reaj 2016 - Região ABC e GRU'!B15)</f>
        <v>2008</v>
      </c>
      <c r="C16" s="9"/>
      <c r="D16" s="64" t="s">
        <v>77</v>
      </c>
      <c r="E16" s="1"/>
      <c r="F16" s="66">
        <f>'Reaj 2016 - Região ABC e GRU'!P15</f>
        <v>322.84263959390864</v>
      </c>
      <c r="G16" s="67"/>
      <c r="H16" s="66">
        <f>'Reaj 2016 - Região ABC e GRU'!R15</f>
        <v>4.8426395939086291</v>
      </c>
      <c r="I16" s="67"/>
      <c r="J16" s="66">
        <f>'Reaj 2016 - Região ABC e GRU'!T15</f>
        <v>318</v>
      </c>
      <c r="K16" s="68"/>
      <c r="L16" s="66">
        <f>'Reaj 2016 - Região ABC e GRU'!V15</f>
        <v>1937.0558375634519</v>
      </c>
      <c r="M16" s="67"/>
      <c r="N16" s="66">
        <f>'Reaj 2016 - Região ABC e GRU'!X15</f>
        <v>1908</v>
      </c>
      <c r="O16" s="1"/>
      <c r="P16" s="30">
        <v>0</v>
      </c>
      <c r="Q16" s="30">
        <v>0</v>
      </c>
      <c r="R16" s="30">
        <v>0</v>
      </c>
      <c r="S16" s="30">
        <v>0</v>
      </c>
      <c r="T16" s="30">
        <v>0</v>
      </c>
    </row>
    <row r="17" spans="1:20" x14ac:dyDescent="0.25">
      <c r="A17" s="1"/>
      <c r="B17" s="22">
        <v>1130</v>
      </c>
      <c r="C17" s="9"/>
      <c r="D17" s="64" t="s">
        <v>83</v>
      </c>
      <c r="E17" s="1"/>
      <c r="F17" s="66">
        <f>'Reaj 2016 - Região ABC e GRU'!P16</f>
        <v>652.79187817258889</v>
      </c>
      <c r="G17" s="67"/>
      <c r="H17" s="66">
        <f>'Reaj 2016 - Região ABC e GRU'!R16</f>
        <v>9.7918781725888326</v>
      </c>
      <c r="I17" s="67"/>
      <c r="J17" s="66">
        <f>'Reaj 2016 - Região ABC e GRU'!T16</f>
        <v>643</v>
      </c>
      <c r="K17" s="68"/>
      <c r="L17" s="66">
        <f>'Reaj 2016 - Região ABC e GRU'!V16</f>
        <v>3916.7512690355334</v>
      </c>
      <c r="M17" s="67"/>
      <c r="N17" s="66">
        <f>'Reaj 2016 - Região ABC e GRU'!X16</f>
        <v>3858</v>
      </c>
      <c r="O17" s="1"/>
      <c r="P17" s="30">
        <v>0</v>
      </c>
      <c r="Q17" s="30">
        <v>0</v>
      </c>
      <c r="R17" s="30">
        <v>0</v>
      </c>
      <c r="S17" s="30">
        <v>0</v>
      </c>
      <c r="T17" s="30">
        <v>0</v>
      </c>
    </row>
    <row r="18" spans="1:20" x14ac:dyDescent="0.25">
      <c r="A18" s="1"/>
      <c r="B18" s="22">
        <f>IF('Reaj 2016 - Região ABC e GRU'!B18="","",'Reaj 2016 - Região ABC e GRU'!B18)</f>
        <v>1112</v>
      </c>
      <c r="C18" s="9"/>
      <c r="D18" s="64" t="s">
        <v>14</v>
      </c>
      <c r="E18" s="1"/>
      <c r="F18" s="66">
        <f>'Reaj 2016 - Região ABC e GRU'!P18</f>
        <v>345.17766497461929</v>
      </c>
      <c r="G18" s="67"/>
      <c r="H18" s="66">
        <f>'Reaj 2016 - Região ABC e GRU'!R18</f>
        <v>5.1776649746192893</v>
      </c>
      <c r="I18" s="67"/>
      <c r="J18" s="66">
        <f>'Reaj 2016 - Região ABC e GRU'!T18</f>
        <v>340</v>
      </c>
      <c r="K18" s="68"/>
      <c r="L18" s="66">
        <f>'Reaj 2016 - Região ABC e GRU'!V18</f>
        <v>2071.0659898477156</v>
      </c>
      <c r="M18" s="67"/>
      <c r="N18" s="66">
        <f>'Reaj 2016 - Região ABC e GRU'!X18</f>
        <v>2040</v>
      </c>
      <c r="O18" s="1"/>
      <c r="P18" s="30">
        <v>0</v>
      </c>
      <c r="Q18" s="30">
        <v>0</v>
      </c>
      <c r="R18" s="30">
        <v>0</v>
      </c>
      <c r="S18" s="30">
        <v>0</v>
      </c>
      <c r="T18" s="30">
        <v>0</v>
      </c>
    </row>
    <row r="19" spans="1:20" x14ac:dyDescent="0.25">
      <c r="A19" s="1"/>
      <c r="B19" s="22">
        <f>IF('Reaj 2016 - Região ABC e GRU'!B19="","",'Reaj 2016 - Região ABC e GRU'!B19)</f>
        <v>1117</v>
      </c>
      <c r="C19" s="9"/>
      <c r="D19" s="64" t="s">
        <v>91</v>
      </c>
      <c r="E19" s="1"/>
      <c r="F19" s="66">
        <f>'Reaj 2016 - Região ABC e GRU'!P20</f>
        <v>340.10152284263961</v>
      </c>
      <c r="G19" s="67"/>
      <c r="H19" s="66">
        <f>'Reaj 2016 - Região ABC e GRU'!R20</f>
        <v>5.1015228426395938</v>
      </c>
      <c r="I19" s="67"/>
      <c r="J19" s="66">
        <f>'Reaj 2016 - Região ABC e GRU'!T20</f>
        <v>335</v>
      </c>
      <c r="K19" s="68"/>
      <c r="L19" s="66">
        <f>'Reaj 2016 - Região ABC e GRU'!V20</f>
        <v>2040.6091370558377</v>
      </c>
      <c r="M19" s="67"/>
      <c r="N19" s="66">
        <f>'Reaj 2016 - Região ABC e GRU'!X20</f>
        <v>2010</v>
      </c>
      <c r="O19" s="1"/>
      <c r="P19" s="30">
        <v>0</v>
      </c>
      <c r="Q19" s="30">
        <v>0</v>
      </c>
      <c r="R19" s="30">
        <v>0</v>
      </c>
      <c r="S19" s="30">
        <v>0</v>
      </c>
      <c r="T19" s="30">
        <v>0</v>
      </c>
    </row>
    <row r="20" spans="1:20" x14ac:dyDescent="0.25">
      <c r="A20" s="1"/>
      <c r="B20" s="22">
        <v>1139</v>
      </c>
      <c r="C20" s="9"/>
      <c r="D20" s="64" t="s">
        <v>114</v>
      </c>
      <c r="E20" s="1"/>
      <c r="F20" s="66">
        <f>'Reaj 2016 - Região ABC e GRU'!P21</f>
        <v>340.10152284263961</v>
      </c>
      <c r="G20" s="67"/>
      <c r="H20" s="66">
        <f>'Reaj 2016 - Região ABC e GRU'!R21</f>
        <v>5.1015228426395938</v>
      </c>
      <c r="I20" s="67"/>
      <c r="J20" s="66">
        <f>'Reaj 2016 - Região ABC e GRU'!T21</f>
        <v>335</v>
      </c>
      <c r="K20" s="68"/>
      <c r="L20" s="66">
        <f>'Reaj 2016 - Região ABC e GRU'!V21</f>
        <v>2040.6091370558377</v>
      </c>
      <c r="M20" s="67"/>
      <c r="N20" s="66">
        <f>'Reaj 2016 - Região ABC e GRU'!X21</f>
        <v>2010</v>
      </c>
      <c r="O20" s="1"/>
      <c r="P20" s="30" t="e">
        <v>#N/A</v>
      </c>
      <c r="Q20" s="30" t="e">
        <v>#N/A</v>
      </c>
      <c r="R20" s="30" t="e">
        <v>#N/A</v>
      </c>
      <c r="S20" s="30" t="e">
        <v>#N/A</v>
      </c>
      <c r="T20" s="30" t="e">
        <v>#N/A</v>
      </c>
    </row>
    <row r="21" spans="1:20" x14ac:dyDescent="0.25">
      <c r="A21" s="1"/>
      <c r="B21" s="22">
        <f>IF('Reaj 2016 - Região ABC e GRU'!B23="","",'Reaj 2016 - Região ABC e GRU'!B23)</f>
        <v>1120</v>
      </c>
      <c r="C21" s="9"/>
      <c r="D21" s="64" t="s">
        <v>92</v>
      </c>
      <c r="E21" s="1"/>
      <c r="F21" s="66">
        <f>'Reaj 2016 - Região ABC e GRU'!P23</f>
        <v>340.10152284263961</v>
      </c>
      <c r="G21" s="67"/>
      <c r="H21" s="66">
        <f>'Reaj 2016 - Região ABC e GRU'!R23</f>
        <v>5.1015228426395938</v>
      </c>
      <c r="I21" s="67"/>
      <c r="J21" s="66">
        <f>'Reaj 2016 - Região ABC e GRU'!T23</f>
        <v>335</v>
      </c>
      <c r="K21" s="68"/>
      <c r="L21" s="66">
        <f>'Reaj 2016 - Região ABC e GRU'!V23</f>
        <v>2040.6091370558377</v>
      </c>
      <c r="M21" s="67"/>
      <c r="N21" s="66">
        <f>'Reaj 2016 - Região ABC e GRU'!X23</f>
        <v>2010</v>
      </c>
      <c r="O21" s="1"/>
      <c r="P21" s="30">
        <v>0</v>
      </c>
      <c r="Q21" s="30">
        <v>0</v>
      </c>
      <c r="R21" s="30">
        <v>0</v>
      </c>
      <c r="S21" s="30">
        <v>0</v>
      </c>
      <c r="T21" s="30">
        <v>0</v>
      </c>
    </row>
    <row r="22" spans="1:20" ht="16.5" customHeight="1" x14ac:dyDescent="0.25">
      <c r="A22" s="1"/>
      <c r="B22" s="22">
        <v>1113</v>
      </c>
      <c r="C22" s="9"/>
      <c r="D22" s="64" t="s">
        <v>97</v>
      </c>
      <c r="E22" s="1"/>
      <c r="F22" s="66">
        <f>'Reaj 2016 - Região ABC e GRU'!P24</f>
        <v>340.10152284263961</v>
      </c>
      <c r="G22" s="67"/>
      <c r="H22" s="66">
        <f>'Reaj 2016 - Região ABC e GRU'!R24</f>
        <v>5.1015228426395938</v>
      </c>
      <c r="I22" s="67"/>
      <c r="J22" s="66">
        <f>'Reaj 2016 - Região ABC e GRU'!T24</f>
        <v>335</v>
      </c>
      <c r="K22" s="68"/>
      <c r="L22" s="66">
        <f>'Reaj 2016 - Região ABC e GRU'!V24</f>
        <v>2040.6091370558377</v>
      </c>
      <c r="M22" s="67"/>
      <c r="N22" s="66">
        <f>'Reaj 2016 - Região ABC e GRU'!X24</f>
        <v>2010</v>
      </c>
      <c r="O22" s="1"/>
      <c r="P22" s="30">
        <v>0</v>
      </c>
      <c r="Q22" s="30">
        <v>0</v>
      </c>
      <c r="R22" s="30">
        <v>0</v>
      </c>
      <c r="S22" s="30">
        <v>0</v>
      </c>
      <c r="T22" s="30">
        <v>0</v>
      </c>
    </row>
    <row r="23" spans="1:20" x14ac:dyDescent="0.25">
      <c r="A23" s="1"/>
      <c r="B23" s="22">
        <f>IF('Reaj 2016 - Região ABC e GRU'!B25="","",'Reaj 2016 - Região ABC e GRU'!B25)</f>
        <v>1105</v>
      </c>
      <c r="C23" s="9"/>
      <c r="D23" s="64" t="s">
        <v>15</v>
      </c>
      <c r="E23" s="1"/>
      <c r="F23" s="66">
        <f>'Reaj 2016 - Região ABC e GRU'!P25</f>
        <v>345.17766497461929</v>
      </c>
      <c r="G23" s="67"/>
      <c r="H23" s="66">
        <f>'Reaj 2016 - Região ABC e GRU'!R25</f>
        <v>5.1776649746192893</v>
      </c>
      <c r="I23" s="67"/>
      <c r="J23" s="66">
        <f>'Reaj 2016 - Região ABC e GRU'!T25</f>
        <v>340</v>
      </c>
      <c r="K23" s="68"/>
      <c r="L23" s="66">
        <f>'Reaj 2016 - Região ABC e GRU'!V25</f>
        <v>2071.0659898477156</v>
      </c>
      <c r="M23" s="67"/>
      <c r="N23" s="66">
        <f>'Reaj 2016 - Região ABC e GRU'!X25</f>
        <v>2040</v>
      </c>
      <c r="O23" s="1"/>
      <c r="P23" s="30">
        <v>0</v>
      </c>
      <c r="Q23" s="30">
        <v>0</v>
      </c>
      <c r="R23" s="30">
        <v>0</v>
      </c>
      <c r="S23" s="30">
        <v>0</v>
      </c>
      <c r="T23" s="30">
        <v>0</v>
      </c>
    </row>
    <row r="24" spans="1:20" x14ac:dyDescent="0.25">
      <c r="A24" s="1"/>
      <c r="B24" s="99">
        <v>1141</v>
      </c>
      <c r="C24" s="100"/>
      <c r="D24" s="64" t="s">
        <v>286</v>
      </c>
      <c r="E24" s="1"/>
      <c r="F24" s="66">
        <f>F23</f>
        <v>345.17766497461929</v>
      </c>
      <c r="G24" s="67"/>
      <c r="H24" s="66">
        <f>H23</f>
        <v>5.1776649746192893</v>
      </c>
      <c r="I24" s="67"/>
      <c r="J24" s="66">
        <f>J23</f>
        <v>340</v>
      </c>
      <c r="K24" s="68"/>
      <c r="L24" s="66">
        <f>L23</f>
        <v>2071.0659898477156</v>
      </c>
      <c r="M24" s="67"/>
      <c r="N24" s="66">
        <f>N23</f>
        <v>2040</v>
      </c>
      <c r="O24" s="1"/>
      <c r="P24" s="30" t="e">
        <v>#N/A</v>
      </c>
      <c r="Q24" s="30" t="e">
        <v>#N/A</v>
      </c>
      <c r="R24" s="30" t="e">
        <v>#N/A</v>
      </c>
      <c r="S24" s="30" t="e">
        <v>#N/A</v>
      </c>
      <c r="T24" s="30" t="e">
        <v>#N/A</v>
      </c>
    </row>
    <row r="25" spans="1:20" x14ac:dyDescent="0.25">
      <c r="A25" s="1"/>
      <c r="B25" s="22">
        <f>IF('Reaj 2016 - Região ABC e GRU'!B27="","",'Reaj 2016 - Região ABC e GRU'!B27)</f>
        <v>1128</v>
      </c>
      <c r="C25" s="9"/>
      <c r="D25" s="64" t="s">
        <v>93</v>
      </c>
      <c r="E25" s="1"/>
      <c r="F25" s="66">
        <f>'Reaj 2016 - Região ABC e GRU'!P27</f>
        <v>340.10152284263961</v>
      </c>
      <c r="G25" s="67"/>
      <c r="H25" s="66">
        <f>'Reaj 2016 - Região ABC e GRU'!R27</f>
        <v>5.1015228426395938</v>
      </c>
      <c r="I25" s="67"/>
      <c r="J25" s="66">
        <f>'Reaj 2016 - Região ABC e GRU'!T27</f>
        <v>335</v>
      </c>
      <c r="K25" s="68"/>
      <c r="L25" s="66">
        <f>'Reaj 2016 - Região ABC e GRU'!V27</f>
        <v>2040.6091370558377</v>
      </c>
      <c r="M25" s="67"/>
      <c r="N25" s="66">
        <f>'Reaj 2016 - Região ABC e GRU'!X27</f>
        <v>2010</v>
      </c>
      <c r="O25" s="1"/>
      <c r="P25" s="30">
        <v>0</v>
      </c>
      <c r="Q25" s="30">
        <v>0</v>
      </c>
      <c r="R25" s="30">
        <v>0</v>
      </c>
      <c r="S25" s="30">
        <v>0</v>
      </c>
      <c r="T25" s="30">
        <v>0</v>
      </c>
    </row>
    <row r="26" spans="1:20" x14ac:dyDescent="0.25">
      <c r="A26" s="1"/>
      <c r="B26" s="22">
        <f>IF('Reaj 2016 - Região ABC e GRU'!B28="","",'Reaj 2016 - Região ABC e GRU'!B28)</f>
        <v>1125</v>
      </c>
      <c r="C26" s="9"/>
      <c r="D26" s="64" t="s">
        <v>17</v>
      </c>
      <c r="E26" s="1"/>
      <c r="F26" s="66">
        <f>'Reaj 2016 - Região ABC e GRU'!P28</f>
        <v>345.17766497461929</v>
      </c>
      <c r="G26" s="67"/>
      <c r="H26" s="66">
        <f>'Reaj 2016 - Região ABC e GRU'!R28</f>
        <v>5.1776649746192893</v>
      </c>
      <c r="I26" s="67"/>
      <c r="J26" s="66">
        <f>'Reaj 2016 - Região ABC e GRU'!T28</f>
        <v>340</v>
      </c>
      <c r="K26" s="68"/>
      <c r="L26" s="66">
        <f>'Reaj 2016 - Região ABC e GRU'!V28</f>
        <v>2071.0659898477156</v>
      </c>
      <c r="M26" s="67"/>
      <c r="N26" s="66">
        <f>'Reaj 2016 - Região ABC e GRU'!X28</f>
        <v>2040</v>
      </c>
      <c r="O26" s="1"/>
      <c r="P26" s="30">
        <v>0</v>
      </c>
      <c r="Q26" s="30">
        <v>0</v>
      </c>
      <c r="R26" s="30">
        <v>0</v>
      </c>
      <c r="S26" s="30">
        <v>0</v>
      </c>
      <c r="T26" s="30">
        <v>0</v>
      </c>
    </row>
    <row r="27" spans="1:20" x14ac:dyDescent="0.25">
      <c r="A27" s="1"/>
      <c r="B27" s="22">
        <f>IF('Reaj 2016 - Região ABC e GRU'!B30="","",'Reaj 2016 - Região ABC e GRU'!B30)</f>
        <v>1114</v>
      </c>
      <c r="C27" s="9"/>
      <c r="D27" s="64" t="s">
        <v>19</v>
      </c>
      <c r="E27" s="1"/>
      <c r="F27" s="66">
        <f>'Reaj 2016 - Região ABC e GRU'!P30</f>
        <v>345.17766497461929</v>
      </c>
      <c r="G27" s="67"/>
      <c r="H27" s="66">
        <f>'Reaj 2016 - Região ABC e GRU'!R30</f>
        <v>5.1776649746192893</v>
      </c>
      <c r="I27" s="67"/>
      <c r="J27" s="66">
        <f>'Reaj 2016 - Região ABC e GRU'!T30</f>
        <v>340</v>
      </c>
      <c r="K27" s="68"/>
      <c r="L27" s="66">
        <f>'Reaj 2016 - Região ABC e GRU'!V30</f>
        <v>2071.0659898477156</v>
      </c>
      <c r="M27" s="67"/>
      <c r="N27" s="66">
        <f>'Reaj 2016 - Região ABC e GRU'!X30</f>
        <v>2040</v>
      </c>
      <c r="O27" s="1"/>
      <c r="P27" s="30">
        <v>0</v>
      </c>
      <c r="Q27" s="30">
        <v>0</v>
      </c>
      <c r="R27" s="30">
        <v>0</v>
      </c>
      <c r="S27" s="30">
        <v>0</v>
      </c>
      <c r="T27" s="30">
        <v>0</v>
      </c>
    </row>
    <row r="28" spans="1:20" x14ac:dyDescent="0.25">
      <c r="A28" s="1"/>
      <c r="B28" s="22">
        <f>IF('Reaj 2016 - Região ABC e GRU'!B31="","",'Reaj 2016 - Região ABC e GRU'!B31)</f>
        <v>1132</v>
      </c>
      <c r="C28" s="9"/>
      <c r="D28" s="64" t="s">
        <v>94</v>
      </c>
      <c r="E28" s="1"/>
      <c r="F28" s="66">
        <f>'Reaj 2016 - Região ABC e GRU'!P31</f>
        <v>340.10152284263961</v>
      </c>
      <c r="G28" s="67"/>
      <c r="H28" s="66">
        <f>'Reaj 2016 - Região ABC e GRU'!R31</f>
        <v>5.1015228426395938</v>
      </c>
      <c r="I28" s="67"/>
      <c r="J28" s="66">
        <f>'Reaj 2016 - Região ABC e GRU'!T31</f>
        <v>335</v>
      </c>
      <c r="K28" s="68"/>
      <c r="L28" s="66">
        <f>'Reaj 2016 - Região ABC e GRU'!V31</f>
        <v>2040.6091370558377</v>
      </c>
      <c r="M28" s="67"/>
      <c r="N28" s="66">
        <f>'Reaj 2016 - Região ABC e GRU'!X31</f>
        <v>2010</v>
      </c>
      <c r="O28" s="1"/>
      <c r="P28" s="30">
        <v>0</v>
      </c>
      <c r="Q28" s="30">
        <v>0</v>
      </c>
      <c r="R28" s="30">
        <v>0</v>
      </c>
      <c r="S28" s="30">
        <v>0</v>
      </c>
      <c r="T28" s="30">
        <v>0</v>
      </c>
    </row>
    <row r="29" spans="1:20" x14ac:dyDescent="0.25">
      <c r="A29" s="1"/>
      <c r="B29" s="22">
        <f>IF('Reaj 2016 - Região ABC e GRU'!B32="","",'Reaj 2016 - Região ABC e GRU'!B32)</f>
        <v>1115</v>
      </c>
      <c r="C29" s="9"/>
      <c r="D29" s="64" t="s">
        <v>20</v>
      </c>
      <c r="E29" s="1"/>
      <c r="F29" s="66">
        <f>'Reaj 2016 - Região ABC e GRU'!P32</f>
        <v>345.17766497461929</v>
      </c>
      <c r="G29" s="67"/>
      <c r="H29" s="66">
        <f>'Reaj 2016 - Região ABC e GRU'!R32</f>
        <v>5.1776649746192893</v>
      </c>
      <c r="I29" s="67"/>
      <c r="J29" s="66">
        <f>'Reaj 2016 - Região ABC e GRU'!T32</f>
        <v>340</v>
      </c>
      <c r="K29" s="68"/>
      <c r="L29" s="66">
        <f>'Reaj 2016 - Região ABC e GRU'!V32</f>
        <v>2071.0659898477156</v>
      </c>
      <c r="M29" s="67"/>
      <c r="N29" s="66">
        <f>'Reaj 2016 - Região ABC e GRU'!X32</f>
        <v>2040</v>
      </c>
      <c r="O29" s="1"/>
      <c r="P29" s="30">
        <v>0</v>
      </c>
      <c r="Q29" s="30">
        <v>0</v>
      </c>
      <c r="R29" s="30">
        <v>0</v>
      </c>
      <c r="S29" s="30">
        <v>0</v>
      </c>
      <c r="T29" s="30">
        <v>0</v>
      </c>
    </row>
    <row r="30" spans="1:20" x14ac:dyDescent="0.25">
      <c r="A30" s="1"/>
      <c r="B30" s="99">
        <v>1142</v>
      </c>
      <c r="C30" s="100"/>
      <c r="D30" s="64" t="s">
        <v>287</v>
      </c>
      <c r="E30" s="1"/>
      <c r="F30" s="66">
        <f>F29</f>
        <v>345.17766497461929</v>
      </c>
      <c r="G30" s="67"/>
      <c r="H30" s="66">
        <f>H29</f>
        <v>5.1776649746192893</v>
      </c>
      <c r="I30" s="67"/>
      <c r="J30" s="66">
        <f>J29</f>
        <v>340</v>
      </c>
      <c r="K30" s="68"/>
      <c r="L30" s="66">
        <f>L29</f>
        <v>2071.0659898477156</v>
      </c>
      <c r="M30" s="67"/>
      <c r="N30" s="66">
        <f>N29</f>
        <v>2040</v>
      </c>
      <c r="O30" s="1"/>
      <c r="P30" s="30" t="e">
        <v>#N/A</v>
      </c>
      <c r="Q30" s="30" t="e">
        <v>#N/A</v>
      </c>
      <c r="R30" s="30" t="e">
        <v>#N/A</v>
      </c>
      <c r="S30" s="30" t="e">
        <v>#N/A</v>
      </c>
      <c r="T30" s="30" t="e">
        <v>#N/A</v>
      </c>
    </row>
    <row r="31" spans="1:20" x14ac:dyDescent="0.25">
      <c r="A31" s="1"/>
      <c r="B31" s="22">
        <f>IF('Reaj 2016 - Região ABC e GRU'!B33="","",'Reaj 2016 - Região ABC e GRU'!B33)</f>
        <v>1126</v>
      </c>
      <c r="C31" s="9"/>
      <c r="D31" s="64" t="s">
        <v>44</v>
      </c>
      <c r="E31" s="1"/>
      <c r="F31" s="66">
        <f>'Reaj 2016 - Região ABC e GRU'!P33</f>
        <v>345.17766497461929</v>
      </c>
      <c r="G31" s="67"/>
      <c r="H31" s="66">
        <f>'Reaj 2016 - Região ABC e GRU'!R33</f>
        <v>5.1776649746192893</v>
      </c>
      <c r="I31" s="67"/>
      <c r="J31" s="66">
        <f>'Reaj 2016 - Região ABC e GRU'!T33</f>
        <v>340</v>
      </c>
      <c r="K31" s="68"/>
      <c r="L31" s="66">
        <f>'Reaj 2016 - Região ABC e GRU'!V33</f>
        <v>2071.0659898477156</v>
      </c>
      <c r="M31" s="67"/>
      <c r="N31" s="66">
        <f>'Reaj 2016 - Região ABC e GRU'!X33</f>
        <v>2040</v>
      </c>
      <c r="O31" s="1"/>
      <c r="P31" s="30">
        <v>0</v>
      </c>
      <c r="Q31" s="30">
        <v>0</v>
      </c>
      <c r="R31" s="30">
        <v>0</v>
      </c>
      <c r="S31" s="30">
        <v>0</v>
      </c>
      <c r="T31" s="30">
        <v>0</v>
      </c>
    </row>
    <row r="32" spans="1:20" x14ac:dyDescent="0.25">
      <c r="A32" s="1"/>
      <c r="B32" s="22">
        <f>IF('Reaj 2016 - Região ABC e GRU'!B34="","",'Reaj 2016 - Região ABC e GRU'!B34)</f>
        <v>1122</v>
      </c>
      <c r="C32" s="9"/>
      <c r="D32" s="64" t="s">
        <v>21</v>
      </c>
      <c r="E32" s="1"/>
      <c r="F32" s="66">
        <f>'Reaj 2016 - Região ABC e GRU'!P34</f>
        <v>361.42131979695432</v>
      </c>
      <c r="G32" s="67"/>
      <c r="H32" s="66">
        <f>'Reaj 2016 - Região ABC e GRU'!R34</f>
        <v>5.4213197969543145</v>
      </c>
      <c r="I32" s="67"/>
      <c r="J32" s="66">
        <f>'Reaj 2016 - Região ABC e GRU'!T34</f>
        <v>356</v>
      </c>
      <c r="K32" s="68"/>
      <c r="L32" s="66">
        <f>'Reaj 2016 - Região ABC e GRU'!V34</f>
        <v>2168.5279187817259</v>
      </c>
      <c r="M32" s="67"/>
      <c r="N32" s="66">
        <f>'Reaj 2016 - Região ABC e GRU'!X34</f>
        <v>2136</v>
      </c>
      <c r="O32" s="1"/>
      <c r="P32" s="30">
        <v>0</v>
      </c>
      <c r="Q32" s="30">
        <v>0</v>
      </c>
      <c r="R32" s="30">
        <v>0</v>
      </c>
      <c r="S32" s="30">
        <v>0</v>
      </c>
      <c r="T32" s="30">
        <v>0</v>
      </c>
    </row>
    <row r="33" spans="1:20" x14ac:dyDescent="0.25">
      <c r="A33" s="1"/>
      <c r="B33" s="187">
        <v>1136</v>
      </c>
      <c r="C33" s="335"/>
      <c r="D33" s="282" t="s">
        <v>499</v>
      </c>
      <c r="E33" s="336"/>
      <c r="F33" s="283">
        <f>F32</f>
        <v>361.42131979695432</v>
      </c>
      <c r="G33" s="337"/>
      <c r="H33" s="283">
        <f>H32</f>
        <v>5.4213197969543145</v>
      </c>
      <c r="I33" s="337"/>
      <c r="J33" s="283">
        <f>J32</f>
        <v>356</v>
      </c>
      <c r="K33" s="338"/>
      <c r="L33" s="283">
        <f>L32</f>
        <v>2168.5279187817259</v>
      </c>
      <c r="M33" s="340"/>
      <c r="N33" s="283">
        <f>N32</f>
        <v>2136</v>
      </c>
      <c r="O33" s="340"/>
      <c r="P33" s="342">
        <f>P32</f>
        <v>0</v>
      </c>
      <c r="Q33" s="343"/>
      <c r="R33" s="342">
        <f>R32</f>
        <v>0</v>
      </c>
      <c r="S33" s="340"/>
      <c r="T33" s="293">
        <f>T32</f>
        <v>0</v>
      </c>
    </row>
    <row r="34" spans="1:20" x14ac:dyDescent="0.25">
      <c r="A34" s="1"/>
      <c r="B34" s="99">
        <v>1135</v>
      </c>
      <c r="C34" s="100"/>
      <c r="D34" s="64" t="s">
        <v>22</v>
      </c>
      <c r="E34" s="1"/>
      <c r="F34" s="66">
        <f>F32</f>
        <v>361.42131979695432</v>
      </c>
      <c r="G34" s="67"/>
      <c r="H34" s="66">
        <f>H32</f>
        <v>5.4213197969543145</v>
      </c>
      <c r="I34" s="67"/>
      <c r="J34" s="66">
        <f>J32</f>
        <v>356</v>
      </c>
      <c r="K34" s="68"/>
      <c r="L34" s="66">
        <f>L32</f>
        <v>2168.5279187817259</v>
      </c>
      <c r="M34" s="67"/>
      <c r="N34" s="66">
        <f>N32</f>
        <v>2136</v>
      </c>
      <c r="O34" s="1"/>
      <c r="P34" s="30" t="e">
        <v>#N/A</v>
      </c>
      <c r="Q34" s="30" t="e">
        <v>#N/A</v>
      </c>
      <c r="R34" s="30" t="e">
        <v>#N/A</v>
      </c>
      <c r="S34" s="30" t="e">
        <v>#N/A</v>
      </c>
      <c r="T34" s="30" t="e">
        <v>#N/A</v>
      </c>
    </row>
    <row r="35" spans="1:20" x14ac:dyDescent="0.25">
      <c r="A35" s="1"/>
      <c r="B35" s="22">
        <f>IF('Reaj 2016 - Região ABC e GRU'!B36="","",'Reaj 2016 - Região ABC e GRU'!B36)</f>
        <v>2009</v>
      </c>
      <c r="C35" s="9"/>
      <c r="D35" s="64" t="s">
        <v>78</v>
      </c>
      <c r="E35" s="1"/>
      <c r="F35" s="66">
        <f>'Reaj 2016 - Região ABC e GRU'!P36</f>
        <v>322.84263959390864</v>
      </c>
      <c r="G35" s="67"/>
      <c r="H35" s="66">
        <f>'Reaj 2016 - Região ABC e GRU'!R36</f>
        <v>4.8426395939086291</v>
      </c>
      <c r="I35" s="67"/>
      <c r="J35" s="66">
        <f>'Reaj 2016 - Região ABC e GRU'!T36</f>
        <v>318</v>
      </c>
      <c r="K35" s="68"/>
      <c r="L35" s="66">
        <f>'Reaj 2016 - Região ABC e GRU'!V36</f>
        <v>1937.0558375634519</v>
      </c>
      <c r="M35" s="67"/>
      <c r="N35" s="66">
        <f>'Reaj 2016 - Região ABC e GRU'!X36</f>
        <v>1908</v>
      </c>
      <c r="O35" s="1"/>
      <c r="P35" s="30">
        <v>0</v>
      </c>
      <c r="Q35" s="30">
        <v>0</v>
      </c>
      <c r="R35" s="30">
        <v>0</v>
      </c>
      <c r="S35" s="30">
        <v>0</v>
      </c>
      <c r="T35" s="30">
        <v>0</v>
      </c>
    </row>
    <row r="36" spans="1:20" x14ac:dyDescent="0.25">
      <c r="A36" s="1"/>
      <c r="B36" s="22">
        <f>IF('Reaj 2016 - Região ABC e GRU'!B37="","",'Reaj 2016 - Região ABC e GRU'!B37)</f>
        <v>1101</v>
      </c>
      <c r="C36" s="9"/>
      <c r="D36" s="64" t="s">
        <v>104</v>
      </c>
      <c r="E36" s="1"/>
      <c r="F36" s="66">
        <f>'Reaj 2016 - Região ABC e GRU'!P37</f>
        <v>361.42131979695432</v>
      </c>
      <c r="G36" s="67"/>
      <c r="H36" s="66">
        <f>'Reaj 2016 - Região ABC e GRU'!R37</f>
        <v>5.4213197969543145</v>
      </c>
      <c r="I36" s="67"/>
      <c r="J36" s="66">
        <f>'Reaj 2016 - Região ABC e GRU'!T37</f>
        <v>356</v>
      </c>
      <c r="K36" s="68"/>
      <c r="L36" s="66">
        <f>'Reaj 2016 - Região ABC e GRU'!V37</f>
        <v>2168.5279187817259</v>
      </c>
      <c r="M36" s="67"/>
      <c r="N36" s="66">
        <f>'Reaj 2016 - Região ABC e GRU'!X37</f>
        <v>2136</v>
      </c>
      <c r="O36" s="1"/>
      <c r="P36" s="30">
        <v>0</v>
      </c>
      <c r="Q36" s="30">
        <v>0</v>
      </c>
      <c r="R36" s="30">
        <v>0</v>
      </c>
      <c r="S36" s="30">
        <v>0</v>
      </c>
      <c r="T36" s="30">
        <v>0</v>
      </c>
    </row>
    <row r="37" spans="1:20" x14ac:dyDescent="0.25">
      <c r="A37" s="1"/>
      <c r="B37" s="22">
        <f>IF('Reaj 2016 - Região ABC e GRU'!B38="","",'Reaj 2016 - Região ABC e GRU'!B38)</f>
        <v>2010</v>
      </c>
      <c r="C37" s="9"/>
      <c r="D37" s="64" t="s">
        <v>79</v>
      </c>
      <c r="E37" s="1"/>
      <c r="F37" s="66">
        <f>'Reaj 2016 - Região ABC e GRU'!P38</f>
        <v>322.84263959390864</v>
      </c>
      <c r="G37" s="67"/>
      <c r="H37" s="66">
        <f>'Reaj 2016 - Região ABC e GRU'!R38</f>
        <v>4.8426395939086291</v>
      </c>
      <c r="I37" s="67"/>
      <c r="J37" s="66">
        <f>'Reaj 2016 - Região ABC e GRU'!T38</f>
        <v>318</v>
      </c>
      <c r="K37" s="68"/>
      <c r="L37" s="66">
        <f>'Reaj 2016 - Região ABC e GRU'!V38</f>
        <v>1937.0558375634519</v>
      </c>
      <c r="M37" s="67"/>
      <c r="N37" s="66">
        <f>'Reaj 2016 - Região ABC e GRU'!X38</f>
        <v>1908</v>
      </c>
      <c r="O37" s="1"/>
      <c r="P37" s="30">
        <v>0</v>
      </c>
      <c r="Q37" s="30">
        <v>0</v>
      </c>
      <c r="R37" s="30">
        <v>0</v>
      </c>
      <c r="S37" s="30">
        <v>0</v>
      </c>
      <c r="T37" s="30">
        <v>0</v>
      </c>
    </row>
    <row r="38" spans="1:20" x14ac:dyDescent="0.25">
      <c r="A38" s="1"/>
      <c r="B38" s="22">
        <f>IF('Reaj 2016 - Região ABC e GRU'!B39="","",'Reaj 2016 - Região ABC e GRU'!B39)</f>
        <v>1106</v>
      </c>
      <c r="C38" s="9"/>
      <c r="D38" s="64" t="s">
        <v>24</v>
      </c>
      <c r="E38" s="1"/>
      <c r="F38" s="66">
        <f>'Reaj 2016 - Região ABC e GRU'!P39</f>
        <v>345.17766497461929</v>
      </c>
      <c r="G38" s="67"/>
      <c r="H38" s="66">
        <f>'Reaj 2016 - Região ABC e GRU'!R39</f>
        <v>5.1776649746192893</v>
      </c>
      <c r="I38" s="67"/>
      <c r="J38" s="66">
        <f>'Reaj 2016 - Região ABC e GRU'!T39</f>
        <v>340</v>
      </c>
      <c r="K38" s="68"/>
      <c r="L38" s="66">
        <f>'Reaj 2016 - Região ABC e GRU'!V39</f>
        <v>2071.0659898477156</v>
      </c>
      <c r="M38" s="67"/>
      <c r="N38" s="66">
        <f>'Reaj 2016 - Região ABC e GRU'!X39</f>
        <v>2040</v>
      </c>
      <c r="O38" s="1"/>
      <c r="P38" s="30">
        <v>0</v>
      </c>
      <c r="Q38" s="30">
        <v>0</v>
      </c>
      <c r="R38" s="30">
        <v>0</v>
      </c>
      <c r="S38" s="30">
        <v>0</v>
      </c>
      <c r="T38" s="30">
        <v>0</v>
      </c>
    </row>
    <row r="39" spans="1:20" x14ac:dyDescent="0.25">
      <c r="A39" s="1"/>
      <c r="B39" s="99">
        <v>1137</v>
      </c>
      <c r="C39" s="100"/>
      <c r="D39" s="64" t="s">
        <v>288</v>
      </c>
      <c r="E39" s="1"/>
      <c r="F39" s="66">
        <f>F38</f>
        <v>345.17766497461929</v>
      </c>
      <c r="G39" s="67"/>
      <c r="H39" s="66">
        <f>H38</f>
        <v>5.1776649746192893</v>
      </c>
      <c r="I39" s="67"/>
      <c r="J39" s="66">
        <f>J38</f>
        <v>340</v>
      </c>
      <c r="K39" s="68"/>
      <c r="L39" s="66">
        <f>L38</f>
        <v>2071.0659898477156</v>
      </c>
      <c r="M39" s="67"/>
      <c r="N39" s="66">
        <f>N38</f>
        <v>2040</v>
      </c>
      <c r="O39" s="1"/>
      <c r="P39" s="30" t="e">
        <v>#N/A</v>
      </c>
      <c r="Q39" s="30" t="e">
        <v>#N/A</v>
      </c>
      <c r="R39" s="30" t="e">
        <v>#N/A</v>
      </c>
      <c r="S39" s="30" t="e">
        <v>#N/A</v>
      </c>
      <c r="T39" s="30" t="e">
        <v>#N/A</v>
      </c>
    </row>
    <row r="40" spans="1:20" x14ac:dyDescent="0.25">
      <c r="A40" s="1"/>
      <c r="B40" s="22">
        <f>IF('Reaj 2016 - Região ABC e GRU'!B40="","",'Reaj 2016 - Região ABC e GRU'!B40)</f>
        <v>1131</v>
      </c>
      <c r="C40" s="9"/>
      <c r="D40" s="64" t="s">
        <v>25</v>
      </c>
      <c r="E40" s="1"/>
      <c r="F40" s="66">
        <f>'Reaj 2016 - Região ABC e GRU'!P40</f>
        <v>345.17766497461929</v>
      </c>
      <c r="G40" s="67"/>
      <c r="H40" s="66">
        <f>'Reaj 2016 - Região ABC e GRU'!R40</f>
        <v>5.1776649746192893</v>
      </c>
      <c r="I40" s="67"/>
      <c r="J40" s="66">
        <f>'Reaj 2016 - Região ABC e GRU'!T40</f>
        <v>340</v>
      </c>
      <c r="K40" s="68"/>
      <c r="L40" s="66">
        <f>'Reaj 2016 - Região ABC e GRU'!V40</f>
        <v>2071.0659898477156</v>
      </c>
      <c r="M40" s="67"/>
      <c r="N40" s="66">
        <f>'Reaj 2016 - Região ABC e GRU'!X40</f>
        <v>2040</v>
      </c>
      <c r="O40" s="1"/>
      <c r="P40" s="30">
        <v>0</v>
      </c>
      <c r="Q40" s="30">
        <v>0</v>
      </c>
      <c r="R40" s="30">
        <v>0</v>
      </c>
      <c r="S40" s="30">
        <v>0</v>
      </c>
      <c r="T40" s="30">
        <v>0</v>
      </c>
    </row>
    <row r="41" spans="1:20" x14ac:dyDescent="0.25">
      <c r="A41" s="1"/>
      <c r="B41" s="22">
        <f>'Reaj 2016 - Região ABC e GRU'!B41</f>
        <v>1104</v>
      </c>
      <c r="C41" s="9"/>
      <c r="D41" s="64" t="s">
        <v>95</v>
      </c>
      <c r="E41" s="1"/>
      <c r="F41" s="66">
        <f>'Reaj 2016 - Região ABC e GRU'!P41</f>
        <v>310.65989847715736</v>
      </c>
      <c r="G41" s="67"/>
      <c r="H41" s="66">
        <f>'Reaj 2016 - Região ABC e GRU'!R41</f>
        <v>4.6598984771573599</v>
      </c>
      <c r="I41" s="67"/>
      <c r="J41" s="66">
        <f>'Reaj 2016 - Região ABC e GRU'!T41</f>
        <v>306</v>
      </c>
      <c r="K41" s="68"/>
      <c r="L41" s="66">
        <f>'Reaj 2016 - Região ABC e GRU'!V41</f>
        <v>1863.959390862944</v>
      </c>
      <c r="M41" s="67"/>
      <c r="N41" s="66">
        <f>'Reaj 2016 - Região ABC e GRU'!X41</f>
        <v>1836</v>
      </c>
      <c r="O41" s="1"/>
      <c r="P41" s="30">
        <v>0</v>
      </c>
      <c r="Q41" s="30">
        <v>0</v>
      </c>
      <c r="R41" s="30">
        <v>0</v>
      </c>
      <c r="S41" s="30">
        <v>0</v>
      </c>
      <c r="T41" s="30">
        <v>0</v>
      </c>
    </row>
    <row r="42" spans="1:20" x14ac:dyDescent="0.25">
      <c r="A42" s="1"/>
      <c r="B42" s="22">
        <f>IF('Reaj 2016 - Região ABC e GRU'!B43="","",'Reaj 2016 - Região ABC e GRU'!B43)</f>
        <v>1111</v>
      </c>
      <c r="C42" s="9"/>
      <c r="D42" s="64" t="s">
        <v>40</v>
      </c>
      <c r="E42" s="1"/>
      <c r="F42" s="66">
        <f>'Reaj 2016 - Região ABC e GRU'!P43</f>
        <v>361.42131979695432</v>
      </c>
      <c r="G42" s="67"/>
      <c r="H42" s="66">
        <f>'Reaj 2016 - Região ABC e GRU'!R43</f>
        <v>5.4213197969543145</v>
      </c>
      <c r="I42" s="67"/>
      <c r="J42" s="66">
        <f>'Reaj 2016 - Região ABC e GRU'!T43</f>
        <v>356</v>
      </c>
      <c r="K42" s="68"/>
      <c r="L42" s="66">
        <f>'Reaj 2016 - Região ABC e GRU'!V43</f>
        <v>2168.5279187817259</v>
      </c>
      <c r="M42" s="67"/>
      <c r="N42" s="66">
        <f>'Reaj 2016 - Região ABC e GRU'!X43</f>
        <v>2136</v>
      </c>
      <c r="O42" s="1"/>
      <c r="P42" s="30">
        <v>0</v>
      </c>
      <c r="Q42" s="30">
        <v>0</v>
      </c>
      <c r="R42" s="30">
        <v>0</v>
      </c>
      <c r="S42" s="30">
        <v>0</v>
      </c>
      <c r="T42" s="30">
        <v>0</v>
      </c>
    </row>
    <row r="43" spans="1:20" x14ac:dyDescent="0.25">
      <c r="A43" s="1"/>
      <c r="B43" s="22">
        <f>IF('Reaj 2016 - Região ABC e GRU'!B44="","",'Reaj 2016 - Região ABC e GRU'!B44)</f>
        <v>2006</v>
      </c>
      <c r="C43" s="9"/>
      <c r="D43" s="64" t="s">
        <v>80</v>
      </c>
      <c r="E43" s="1"/>
      <c r="F43" s="66">
        <f>'Reaj 2016 - Região ABC e GRU'!P44</f>
        <v>322.84263959390864</v>
      </c>
      <c r="G43" s="67"/>
      <c r="H43" s="66">
        <f>'Reaj 2016 - Região ABC e GRU'!R44</f>
        <v>4.8426395939086291</v>
      </c>
      <c r="I43" s="67"/>
      <c r="J43" s="66">
        <f>'Reaj 2016 - Região ABC e GRU'!T44</f>
        <v>318</v>
      </c>
      <c r="K43" s="68"/>
      <c r="L43" s="66">
        <f>'Reaj 2016 - Região ABC e GRU'!V44</f>
        <v>1937.0558375634519</v>
      </c>
      <c r="M43" s="67"/>
      <c r="N43" s="66">
        <f>'Reaj 2016 - Região ABC e GRU'!X44</f>
        <v>1908</v>
      </c>
      <c r="O43" s="1"/>
      <c r="P43" s="30">
        <v>0</v>
      </c>
      <c r="Q43" s="30">
        <v>0</v>
      </c>
      <c r="R43" s="30">
        <v>0</v>
      </c>
      <c r="S43" s="30">
        <v>0</v>
      </c>
      <c r="T43" s="30">
        <v>0</v>
      </c>
    </row>
    <row r="44" spans="1:20" x14ac:dyDescent="0.25">
      <c r="A44" s="1"/>
      <c r="B44" s="22">
        <f>IF('Reaj 2016 - Região ABC e GRU'!B45="","",'Reaj 2016 - Região ABC e GRU'!B45)</f>
        <v>1102</v>
      </c>
      <c r="C44" s="9"/>
      <c r="D44" s="64" t="s">
        <v>26</v>
      </c>
      <c r="E44" s="1"/>
      <c r="F44" s="66">
        <f>'Reaj 2016 - Região ABC e GRU'!P45</f>
        <v>361.42131979695432</v>
      </c>
      <c r="G44" s="67"/>
      <c r="H44" s="66">
        <f>'Reaj 2016 - Região ABC e GRU'!R45</f>
        <v>5.4213197969543145</v>
      </c>
      <c r="I44" s="67"/>
      <c r="J44" s="66">
        <f>'Reaj 2016 - Região ABC e GRU'!T45</f>
        <v>356</v>
      </c>
      <c r="K44" s="68"/>
      <c r="L44" s="66">
        <f>'Reaj 2016 - Região ABC e GRU'!V45</f>
        <v>2168.5279187817259</v>
      </c>
      <c r="M44" s="67"/>
      <c r="N44" s="66">
        <f>'Reaj 2016 - Região ABC e GRU'!X45</f>
        <v>2136</v>
      </c>
      <c r="O44" s="1"/>
      <c r="P44" s="30">
        <v>0</v>
      </c>
      <c r="Q44" s="30">
        <v>0</v>
      </c>
      <c r="R44" s="30">
        <v>0</v>
      </c>
      <c r="S44" s="30">
        <v>0</v>
      </c>
      <c r="T44" s="30">
        <v>0</v>
      </c>
    </row>
    <row r="45" spans="1:20" x14ac:dyDescent="0.25">
      <c r="A45" s="1"/>
      <c r="B45" s="22">
        <f>IF('Reaj 2016 - Região ABC e GRU'!B46="","",'Reaj 2016 - Região ABC e GRU'!B46)</f>
        <v>2005</v>
      </c>
      <c r="C45" s="9"/>
      <c r="D45" s="64" t="s">
        <v>81</v>
      </c>
      <c r="E45" s="1"/>
      <c r="F45" s="66">
        <f>'Reaj 2016 - Região ABC e GRU'!P46</f>
        <v>322.84263959390864</v>
      </c>
      <c r="G45" s="67"/>
      <c r="H45" s="66">
        <f>'Reaj 2016 - Região ABC e GRU'!R46</f>
        <v>4.8426395939086291</v>
      </c>
      <c r="I45" s="67"/>
      <c r="J45" s="66">
        <f>'Reaj 2016 - Região ABC e GRU'!T46</f>
        <v>318</v>
      </c>
      <c r="K45" s="68"/>
      <c r="L45" s="66">
        <f>'Reaj 2016 - Região ABC e GRU'!V46</f>
        <v>1937.0558375634519</v>
      </c>
      <c r="M45" s="67"/>
      <c r="N45" s="66">
        <f>'Reaj 2016 - Região ABC e GRU'!X46</f>
        <v>1908</v>
      </c>
      <c r="O45" s="1"/>
      <c r="P45" s="30">
        <v>0</v>
      </c>
      <c r="Q45" s="30">
        <v>0</v>
      </c>
      <c r="R45" s="30">
        <v>0</v>
      </c>
      <c r="S45" s="30">
        <v>0</v>
      </c>
      <c r="T45" s="30">
        <v>0</v>
      </c>
    </row>
    <row r="46" spans="1:20" ht="26.25" x14ac:dyDescent="0.25">
      <c r="A46" s="1"/>
      <c r="B46" s="22">
        <f>IF('Reaj 2016 - Região ABC e GRU'!B47="","",'Reaj 2016 - Região ABC e GRU'!B47)</f>
        <v>1108</v>
      </c>
      <c r="C46" s="9"/>
      <c r="D46" s="64" t="s">
        <v>112</v>
      </c>
      <c r="E46" s="1"/>
      <c r="F46" s="66">
        <f>'Reaj 2016 - Região ABC e GRU'!P47</f>
        <v>345.17766497461929</v>
      </c>
      <c r="G46" s="67"/>
      <c r="H46" s="66">
        <f>'Reaj 2016 - Região ABC e GRU'!R47</f>
        <v>5.1776649746192893</v>
      </c>
      <c r="I46" s="67"/>
      <c r="J46" s="66">
        <f>'Reaj 2016 - Região ABC e GRU'!T47</f>
        <v>340</v>
      </c>
      <c r="K46" s="68"/>
      <c r="L46" s="66">
        <f>'Reaj 2016 - Região ABC e GRU'!V47</f>
        <v>2071.0659898477156</v>
      </c>
      <c r="M46" s="67"/>
      <c r="N46" s="66">
        <f>'Reaj 2016 - Região ABC e GRU'!X47</f>
        <v>2040</v>
      </c>
      <c r="O46" s="1"/>
      <c r="P46" s="30">
        <v>0</v>
      </c>
      <c r="Q46" s="30">
        <v>0</v>
      </c>
      <c r="R46" s="30">
        <v>0</v>
      </c>
      <c r="S46" s="30">
        <v>0</v>
      </c>
      <c r="T46" s="30">
        <v>0</v>
      </c>
    </row>
    <row r="47" spans="1:20" ht="26.25" x14ac:dyDescent="0.25">
      <c r="A47" s="1"/>
      <c r="B47" s="99">
        <v>1138</v>
      </c>
      <c r="C47" s="100"/>
      <c r="D47" s="64" t="s">
        <v>391</v>
      </c>
      <c r="E47" s="1"/>
      <c r="F47" s="66">
        <f>F46</f>
        <v>345.17766497461929</v>
      </c>
      <c r="G47" s="67"/>
      <c r="H47" s="66">
        <f>H46</f>
        <v>5.1776649746192893</v>
      </c>
      <c r="I47" s="67"/>
      <c r="J47" s="66">
        <f>J46</f>
        <v>340</v>
      </c>
      <c r="K47" s="68"/>
      <c r="L47" s="66">
        <f>L46</f>
        <v>2071.0659898477156</v>
      </c>
      <c r="M47" s="67"/>
      <c r="N47" s="66">
        <f>N46</f>
        <v>2040</v>
      </c>
      <c r="O47" s="1"/>
      <c r="P47" s="30" t="e">
        <v>#N/A</v>
      </c>
      <c r="Q47" s="30" t="e">
        <v>#N/A</v>
      </c>
      <c r="R47" s="30" t="e">
        <v>#N/A</v>
      </c>
      <c r="S47" s="30" t="e">
        <v>#N/A</v>
      </c>
      <c r="T47" s="30" t="e">
        <v>#N/A</v>
      </c>
    </row>
    <row r="48" spans="1:20" x14ac:dyDescent="0.25">
      <c r="A48" s="1"/>
      <c r="B48" s="22">
        <f>IF('Reaj 2016 - Região ABC e GRU'!B49="","",'Reaj 2016 - Região ABC e GRU'!B49)</f>
        <v>1127</v>
      </c>
      <c r="C48" s="9"/>
      <c r="D48" s="64" t="s">
        <v>103</v>
      </c>
      <c r="E48" s="1"/>
      <c r="F48" s="66">
        <f>'Reaj 2016 - Região ABC e GRU'!P49</f>
        <v>340.10152284263961</v>
      </c>
      <c r="G48" s="67"/>
      <c r="H48" s="66">
        <f>'Reaj 2016 - Região ABC e GRU'!R49</f>
        <v>5.1015228426395938</v>
      </c>
      <c r="I48" s="67"/>
      <c r="J48" s="66">
        <f>'Reaj 2016 - Região ABC e GRU'!T49</f>
        <v>335</v>
      </c>
      <c r="K48" s="68"/>
      <c r="L48" s="66">
        <f>'Reaj 2016 - Região ABC e GRU'!V49</f>
        <v>2040.6091370558377</v>
      </c>
      <c r="M48" s="67"/>
      <c r="N48" s="66">
        <f>'Reaj 2016 - Região ABC e GRU'!X49</f>
        <v>2010</v>
      </c>
      <c r="O48" s="1"/>
      <c r="P48" s="30">
        <v>0</v>
      </c>
      <c r="Q48" s="30">
        <v>0</v>
      </c>
      <c r="R48" s="30">
        <v>0</v>
      </c>
      <c r="S48" s="30">
        <v>0</v>
      </c>
      <c r="T48" s="30">
        <v>0</v>
      </c>
    </row>
    <row r="49" spans="1:20" x14ac:dyDescent="0.25">
      <c r="A49" s="1"/>
      <c r="B49" s="22">
        <f>IF('Reaj 2016 - Região ABC e GRU'!B50="","",'Reaj 2016 - Região ABC e GRU'!B50)</f>
        <v>1123</v>
      </c>
      <c r="C49" s="9"/>
      <c r="D49" s="64" t="s">
        <v>28</v>
      </c>
      <c r="E49" s="1"/>
      <c r="F49" s="66">
        <f>'Reaj 2016 - Região ABC e GRU'!P50</f>
        <v>398.98477157360406</v>
      </c>
      <c r="G49" s="67"/>
      <c r="H49" s="66">
        <f>'Reaj 2016 - Região ABC e GRU'!R50</f>
        <v>5.9847715736040605</v>
      </c>
      <c r="I49" s="67"/>
      <c r="J49" s="66">
        <f>'Reaj 2016 - Região ABC e GRU'!T50</f>
        <v>393</v>
      </c>
      <c r="K49" s="68"/>
      <c r="L49" s="66">
        <f>'Reaj 2016 - Região ABC e GRU'!V50</f>
        <v>2393.9086294416243</v>
      </c>
      <c r="M49" s="67"/>
      <c r="N49" s="66">
        <f>'Reaj 2016 - Região ABC e GRU'!X50</f>
        <v>2358</v>
      </c>
      <c r="O49" s="1"/>
      <c r="P49" s="30">
        <v>0</v>
      </c>
      <c r="Q49" s="30">
        <v>0</v>
      </c>
      <c r="R49" s="30">
        <v>0</v>
      </c>
      <c r="S49" s="30">
        <v>0</v>
      </c>
      <c r="T49" s="30">
        <v>0</v>
      </c>
    </row>
    <row r="50" spans="1:20" x14ac:dyDescent="0.25">
      <c r="A50" s="1"/>
      <c r="B50" s="22">
        <f>IF('Reaj 2016 - Região ABC e GRU'!B51="","",'Reaj 2016 - Região ABC e GRU'!B51)</f>
        <v>1103</v>
      </c>
      <c r="C50" s="9"/>
      <c r="D50" s="64" t="s">
        <v>29</v>
      </c>
      <c r="E50" s="1"/>
      <c r="F50" s="66">
        <f>'Reaj 2016 - Região ABC e GRU'!P51</f>
        <v>398.98477157360406</v>
      </c>
      <c r="G50" s="67"/>
      <c r="H50" s="66">
        <f>'Reaj 2016 - Região ABC e GRU'!R51</f>
        <v>5.9847715736040605</v>
      </c>
      <c r="I50" s="67"/>
      <c r="J50" s="66">
        <f>'Reaj 2016 - Região ABC e GRU'!T51</f>
        <v>393</v>
      </c>
      <c r="K50" s="68"/>
      <c r="L50" s="66">
        <f>'Reaj 2016 - Região ABC e GRU'!V51</f>
        <v>2393.9086294416243</v>
      </c>
      <c r="M50" s="67"/>
      <c r="N50" s="66">
        <f>'Reaj 2016 - Região ABC e GRU'!X51</f>
        <v>2358</v>
      </c>
      <c r="O50" s="1"/>
      <c r="P50" s="30">
        <v>0</v>
      </c>
      <c r="Q50" s="30">
        <v>0</v>
      </c>
      <c r="R50" s="30">
        <v>0</v>
      </c>
      <c r="S50" s="30">
        <v>0</v>
      </c>
      <c r="T50" s="30">
        <v>0</v>
      </c>
    </row>
    <row r="51" spans="1:20" x14ac:dyDescent="0.25">
      <c r="A51" s="1"/>
      <c r="B51" s="22">
        <f>IF('Reaj 2016 - Região ABC e GRU'!B52="","",'Reaj 2016 - Região ABC e GRU'!B52)</f>
        <v>1163</v>
      </c>
      <c r="C51" s="9"/>
      <c r="D51" s="64" t="s">
        <v>30</v>
      </c>
      <c r="E51" s="1"/>
      <c r="F51" s="66">
        <f>'Reaj 2016 - Região ABC e GRU'!P52</f>
        <v>324.87309644670052</v>
      </c>
      <c r="G51" s="67"/>
      <c r="H51" s="66">
        <f>'Reaj 2016 - Região ABC e GRU'!R52</f>
        <v>4.8730964467005071</v>
      </c>
      <c r="I51" s="67"/>
      <c r="J51" s="66">
        <f>'Reaj 2016 - Região ABC e GRU'!T52</f>
        <v>320</v>
      </c>
      <c r="K51" s="68"/>
      <c r="L51" s="66">
        <f>'Reaj 2016 - Região ABC e GRU'!V52</f>
        <v>1949.2385786802031</v>
      </c>
      <c r="M51" s="67"/>
      <c r="N51" s="66">
        <f>'Reaj 2016 - Região ABC e GRU'!X52</f>
        <v>1920</v>
      </c>
      <c r="O51" s="1"/>
      <c r="P51" s="30">
        <v>0</v>
      </c>
      <c r="Q51" s="30">
        <v>0</v>
      </c>
      <c r="R51" s="30">
        <v>0</v>
      </c>
      <c r="S51" s="30">
        <v>0</v>
      </c>
      <c r="T51" s="30">
        <v>0</v>
      </c>
    </row>
    <row r="52" spans="1:20" x14ac:dyDescent="0.25">
      <c r="A52" s="9"/>
      <c r="B52" s="31"/>
      <c r="C52" s="9"/>
      <c r="D52" s="28"/>
      <c r="E52" s="28"/>
      <c r="F52" s="28"/>
      <c r="G52" s="9"/>
      <c r="H52" s="9"/>
      <c r="I52" s="9"/>
      <c r="J52" s="32"/>
      <c r="K52" s="28"/>
      <c r="L52" s="9"/>
      <c r="M52" s="9"/>
      <c r="N52" s="28"/>
      <c r="O52" s="9"/>
      <c r="Q52" s="30"/>
    </row>
    <row r="53" spans="1:20" x14ac:dyDescent="0.25">
      <c r="A53" s="33"/>
      <c r="B53" s="346" t="s">
        <v>31</v>
      </c>
      <c r="C53" s="346"/>
      <c r="D53" s="346"/>
      <c r="E53" s="346"/>
      <c r="F53" s="346"/>
      <c r="G53" s="346"/>
      <c r="H53" s="346"/>
      <c r="I53" s="346"/>
      <c r="J53" s="346"/>
      <c r="K53" s="346"/>
      <c r="L53" s="346"/>
      <c r="M53" s="346"/>
      <c r="N53" s="346"/>
      <c r="O53" s="33"/>
    </row>
    <row r="54" spans="1:20" x14ac:dyDescent="0.25">
      <c r="A54" s="9"/>
      <c r="B54" s="31"/>
      <c r="C54" s="9"/>
      <c r="D54" s="28"/>
      <c r="E54" s="28"/>
      <c r="F54" s="28"/>
      <c r="G54" s="9"/>
      <c r="H54" s="9"/>
      <c r="I54" s="9"/>
      <c r="J54" s="32"/>
      <c r="K54" s="28"/>
      <c r="L54" s="9"/>
      <c r="M54" s="9"/>
      <c r="N54" s="34"/>
      <c r="O54" s="9"/>
    </row>
    <row r="55" spans="1:20" x14ac:dyDescent="0.25">
      <c r="A55" s="35"/>
      <c r="B55" s="347" t="s">
        <v>32</v>
      </c>
      <c r="C55" s="347"/>
      <c r="D55" s="347"/>
      <c r="E55" s="347"/>
      <c r="F55" s="347"/>
      <c r="G55" s="347"/>
      <c r="H55" s="347"/>
      <c r="I55" s="347"/>
      <c r="J55" s="347"/>
      <c r="K55" s="347"/>
      <c r="L55" s="347"/>
      <c r="M55" s="347"/>
      <c r="N55" s="347"/>
      <c r="O55" s="35"/>
    </row>
    <row r="56" spans="1:20" ht="15" customHeight="1" x14ac:dyDescent="0.25">
      <c r="A56" s="9"/>
      <c r="B56" s="349" t="s">
        <v>380</v>
      </c>
      <c r="C56" s="349"/>
      <c r="D56" s="349"/>
      <c r="E56" s="349"/>
      <c r="F56" s="349"/>
      <c r="G56" s="349"/>
      <c r="H56" s="349"/>
      <c r="I56" s="349"/>
      <c r="J56" s="349"/>
      <c r="K56" s="9"/>
      <c r="M56" s="77"/>
      <c r="O56" s="77"/>
      <c r="Q56" s="77"/>
      <c r="S56" s="77"/>
      <c r="T56" s="171"/>
    </row>
    <row r="57" spans="1:20" ht="105" customHeight="1" x14ac:dyDescent="0.25">
      <c r="A57" s="9"/>
      <c r="B57" s="365" t="s">
        <v>388</v>
      </c>
      <c r="C57" s="365"/>
      <c r="D57" s="365"/>
      <c r="E57" s="365"/>
      <c r="F57" s="365"/>
      <c r="G57" s="365"/>
      <c r="H57" s="365"/>
      <c r="I57" s="365"/>
      <c r="J57" s="365"/>
      <c r="K57" s="365"/>
      <c r="L57" s="365"/>
      <c r="M57" s="365"/>
      <c r="N57" s="365"/>
      <c r="O57" s="9"/>
    </row>
    <row r="58" spans="1:20" x14ac:dyDescent="0.25">
      <c r="A58" s="35"/>
      <c r="B58" s="348"/>
      <c r="C58" s="348"/>
      <c r="D58" s="348"/>
      <c r="E58" s="348"/>
      <c r="F58" s="348"/>
      <c r="G58" s="348"/>
      <c r="H58" s="348"/>
      <c r="I58" s="348"/>
      <c r="J58" s="348"/>
      <c r="K58" s="274"/>
      <c r="L58" s="274"/>
      <c r="M58" s="9"/>
      <c r="N58" s="274"/>
      <c r="O58" s="35"/>
    </row>
    <row r="59" spans="1:20" x14ac:dyDescent="0.25">
      <c r="A59" s="35"/>
      <c r="B59" s="274"/>
      <c r="C59" s="274"/>
      <c r="D59" s="274"/>
      <c r="E59" s="274"/>
      <c r="F59" s="274"/>
      <c r="G59" s="274"/>
      <c r="H59" s="274"/>
      <c r="I59" s="274"/>
      <c r="J59" s="274"/>
      <c r="K59" s="274"/>
      <c r="L59" s="274"/>
      <c r="M59" s="9"/>
      <c r="N59" s="274"/>
      <c r="O59" s="35"/>
    </row>
    <row r="60" spans="1:20" x14ac:dyDescent="0.25">
      <c r="A60" s="35"/>
      <c r="B60" s="35"/>
      <c r="C60" s="9"/>
      <c r="D60" s="35"/>
      <c r="E60" s="35"/>
      <c r="F60" s="35"/>
      <c r="G60" s="9"/>
      <c r="H60" s="35"/>
      <c r="I60" s="9"/>
      <c r="J60" s="35"/>
      <c r="K60" s="35"/>
      <c r="L60" s="35"/>
      <c r="M60" s="9"/>
      <c r="N60" s="35"/>
      <c r="O60" s="35"/>
    </row>
    <row r="61" spans="1:20" ht="15.75" customHeight="1" x14ac:dyDescent="0.25">
      <c r="A61" s="26"/>
      <c r="B61" s="344" t="s">
        <v>390</v>
      </c>
      <c r="C61" s="344"/>
      <c r="D61" s="344"/>
      <c r="E61" s="344"/>
      <c r="F61" s="344"/>
      <c r="G61" s="344"/>
      <c r="H61" s="344"/>
      <c r="I61" s="344"/>
      <c r="J61" s="344"/>
      <c r="K61" s="344"/>
      <c r="L61" s="344"/>
      <c r="M61" s="344"/>
      <c r="N61" s="344"/>
      <c r="O61" s="26"/>
    </row>
    <row r="62" spans="1:20" x14ac:dyDescent="0.25">
      <c r="A62" s="26"/>
      <c r="B62" s="344" t="s">
        <v>46</v>
      </c>
      <c r="C62" s="344"/>
      <c r="D62" s="344"/>
      <c r="E62" s="344"/>
      <c r="F62" s="344"/>
      <c r="G62" s="344"/>
      <c r="H62" s="344"/>
      <c r="I62" s="344"/>
      <c r="J62" s="344"/>
      <c r="K62" s="344"/>
      <c r="L62" s="344"/>
      <c r="M62" s="344"/>
      <c r="N62" s="344"/>
      <c r="O62" s="26"/>
    </row>
    <row r="63" spans="1:20" x14ac:dyDescent="0.25"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</row>
  </sheetData>
  <mergeCells count="10">
    <mergeCell ref="B58:J58"/>
    <mergeCell ref="B61:N61"/>
    <mergeCell ref="B62:N62"/>
    <mergeCell ref="B2:N2"/>
    <mergeCell ref="B3:N3"/>
    <mergeCell ref="B4:N4"/>
    <mergeCell ref="B53:N53"/>
    <mergeCell ref="B55:N55"/>
    <mergeCell ref="B56:J56"/>
    <mergeCell ref="B57:N57"/>
  </mergeCells>
  <printOptions horizontalCentered="1"/>
  <pageMargins left="0.51181102362204722" right="0.51181102362204722" top="1.3779527559055118" bottom="0.78740157480314965" header="0.31496062992125984" footer="0.31496062992125984"/>
  <pageSetup paperSize="9" scale="57" orientation="portrait" r:id="rId1"/>
  <headerFooter>
    <oddHeader>&amp;R&amp;"Arial,Negrito"&amp;18Anexo 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tabColor theme="6" tint="0.59999389629810485"/>
    <pageSetUpPr fitToPage="1"/>
  </sheetPr>
  <dimension ref="A1:Y55"/>
  <sheetViews>
    <sheetView showGridLines="0" zoomScale="85" zoomScaleNormal="85" workbookViewId="0">
      <pane ySplit="7" topLeftCell="A8" activePane="bottomLeft" state="frozen"/>
      <selection activeCell="F13" sqref="F13"/>
      <selection pane="bottomLeft" activeCell="F13" sqref="F13"/>
    </sheetView>
  </sheetViews>
  <sheetFormatPr defaultColWidth="9.140625" defaultRowHeight="15.75" x14ac:dyDescent="0.25"/>
  <cols>
    <col min="1" max="1" width="1.7109375" style="7" customWidth="1"/>
    <col min="2" max="2" width="9.85546875" style="7" customWidth="1"/>
    <col min="3" max="3" width="0.42578125" style="7" customWidth="1"/>
    <col min="4" max="4" width="58.5703125" style="7" customWidth="1"/>
    <col min="5" max="5" width="0.5703125" style="7" customWidth="1"/>
    <col min="6" max="6" width="16.7109375" style="7" customWidth="1"/>
    <col min="7" max="7" width="0.42578125" style="7" customWidth="1"/>
    <col min="8" max="8" width="16.7109375" style="7" hidden="1" customWidth="1"/>
    <col min="9" max="9" width="0.42578125" style="7" hidden="1" customWidth="1"/>
    <col min="10" max="10" width="16.7109375" style="7" hidden="1" customWidth="1"/>
    <col min="11" max="11" width="2.28515625" style="7" hidden="1" customWidth="1"/>
    <col min="12" max="12" width="13.85546875" style="7" customWidth="1"/>
    <col min="13" max="13" width="0.42578125" style="53" customWidth="1"/>
    <col min="14" max="14" width="13.85546875" style="7" customWidth="1"/>
    <col min="15" max="15" width="0.42578125" style="53" customWidth="1"/>
    <col min="16" max="16" width="16.140625" style="7" customWidth="1"/>
    <col min="17" max="17" width="0.42578125" style="53" customWidth="1"/>
    <col min="18" max="18" width="16" style="7" bestFit="1" customWidth="1"/>
    <col min="19" max="19" width="0.42578125" style="53" customWidth="1"/>
    <col min="20" max="20" width="16" style="171" bestFit="1" customWidth="1"/>
    <col min="21" max="21" width="0.85546875" style="7" customWidth="1"/>
    <col min="22" max="22" width="2.7109375" style="7" customWidth="1"/>
    <col min="23" max="23" width="21" style="7" customWidth="1"/>
    <col min="24" max="24" width="2.140625" style="7" customWidth="1"/>
    <col min="25" max="25" width="24.85546875" style="7" bestFit="1" customWidth="1"/>
    <col min="26" max="16384" width="9.140625" style="7"/>
  </cols>
  <sheetData>
    <row r="1" spans="1:25" s="5" customFormat="1" ht="12.75" customHeight="1" x14ac:dyDescent="0.25">
      <c r="A1" s="1"/>
      <c r="B1" s="2"/>
      <c r="C1" s="1"/>
      <c r="D1" s="3"/>
      <c r="E1" s="1"/>
      <c r="F1" s="4"/>
      <c r="G1" s="1"/>
      <c r="H1" s="4"/>
      <c r="I1" s="1"/>
      <c r="J1" s="4"/>
      <c r="K1" s="1"/>
      <c r="M1" s="161"/>
      <c r="O1" s="161"/>
      <c r="Q1" s="161"/>
      <c r="S1" s="161"/>
      <c r="T1" s="170"/>
      <c r="U1" s="1"/>
    </row>
    <row r="2" spans="1:25" ht="23.25" customHeight="1" x14ac:dyDescent="0.25">
      <c r="A2" s="1"/>
      <c r="B2" s="344" t="s">
        <v>0</v>
      </c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4"/>
      <c r="S2" s="344"/>
      <c r="T2" s="344"/>
      <c r="U2" s="344"/>
    </row>
    <row r="3" spans="1:25" s="5" customFormat="1" x14ac:dyDescent="0.25">
      <c r="A3" s="1"/>
      <c r="B3" s="344" t="s">
        <v>63</v>
      </c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344"/>
      <c r="U3" s="344"/>
    </row>
    <row r="4" spans="1:25" ht="15.75" customHeight="1" x14ac:dyDescent="0.25">
      <c r="A4" s="1"/>
      <c r="B4" s="350" t="s">
        <v>99</v>
      </c>
      <c r="C4" s="350"/>
      <c r="D4" s="350"/>
      <c r="E4" s="350"/>
      <c r="F4" s="350"/>
      <c r="G4" s="350"/>
      <c r="H4" s="350"/>
      <c r="I4" s="350"/>
      <c r="J4" s="350"/>
      <c r="K4" s="350"/>
      <c r="L4" s="350"/>
      <c r="M4" s="350"/>
      <c r="N4" s="350"/>
      <c r="O4" s="350"/>
      <c r="P4" s="350"/>
      <c r="Q4" s="350"/>
      <c r="R4" s="350"/>
      <c r="S4" s="350"/>
      <c r="T4" s="350"/>
      <c r="U4" s="105"/>
    </row>
    <row r="5" spans="1:25" ht="5.25" customHeight="1" x14ac:dyDescent="0.25">
      <c r="A5" s="1"/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0"/>
      <c r="T5" s="350"/>
      <c r="U5" s="1"/>
    </row>
    <row r="6" spans="1:25" ht="47.25" x14ac:dyDescent="0.25">
      <c r="A6" s="12"/>
      <c r="B6" s="13" t="s">
        <v>2</v>
      </c>
      <c r="C6" s="14"/>
      <c r="D6" s="15" t="s">
        <v>3</v>
      </c>
      <c r="E6" s="12"/>
      <c r="F6" s="16" t="s">
        <v>4</v>
      </c>
      <c r="G6" s="14"/>
      <c r="H6" s="16" t="s">
        <v>48</v>
      </c>
      <c r="I6" s="14"/>
      <c r="J6" s="16" t="s">
        <v>6</v>
      </c>
      <c r="K6" s="12"/>
      <c r="L6" s="16" t="s">
        <v>67</v>
      </c>
      <c r="M6" s="162"/>
      <c r="N6" s="16" t="s">
        <v>88</v>
      </c>
      <c r="O6" s="162"/>
      <c r="P6" s="16" t="s">
        <v>100</v>
      </c>
      <c r="Q6" s="162"/>
      <c r="R6" s="16" t="s">
        <v>48</v>
      </c>
      <c r="S6" s="75"/>
      <c r="T6" s="173" t="s">
        <v>6</v>
      </c>
      <c r="U6" s="12"/>
      <c r="V6" s="169"/>
      <c r="W6" s="174" t="s">
        <v>144</v>
      </c>
      <c r="Y6" s="174" t="s">
        <v>145</v>
      </c>
    </row>
    <row r="7" spans="1:25" s="21" customFormat="1" ht="4.5" customHeight="1" x14ac:dyDescent="0.2">
      <c r="A7" s="1"/>
      <c r="B7" s="18"/>
      <c r="C7" s="9"/>
      <c r="D7" s="19"/>
      <c r="E7" s="1"/>
      <c r="F7" s="20"/>
      <c r="G7" s="9"/>
      <c r="H7" s="20"/>
      <c r="I7" s="9"/>
      <c r="J7" s="20"/>
      <c r="K7" s="1"/>
      <c r="M7" s="161"/>
      <c r="O7" s="161"/>
      <c r="Q7" s="161"/>
      <c r="S7" s="161"/>
      <c r="T7" s="172"/>
      <c r="U7" s="1"/>
      <c r="V7" s="168"/>
      <c r="W7" s="172"/>
      <c r="Y7" s="172"/>
    </row>
    <row r="8" spans="1:25" x14ac:dyDescent="0.25">
      <c r="A8" s="1"/>
      <c r="B8" s="22">
        <f>IF('Reaj 2016 - Região N, NE e CO'!B8="","",'Reaj 2016 - Região N, NE e CO'!B8)</f>
        <v>1100</v>
      </c>
      <c r="C8" s="9"/>
      <c r="D8" s="64" t="s">
        <v>9</v>
      </c>
      <c r="E8" s="1"/>
      <c r="F8" s="66">
        <f>'Reaj 2016 - Região N, NE e CO'!P8</f>
        <v>344.16243654822335</v>
      </c>
      <c r="G8" s="67"/>
      <c r="H8" s="66">
        <f>'Reaj 2016 - Região N, NE e CO'!R8</f>
        <v>5.1624365482233499</v>
      </c>
      <c r="I8" s="67"/>
      <c r="J8" s="66">
        <f>'Reaj 2016 - Região N, NE e CO'!T8</f>
        <v>339</v>
      </c>
      <c r="K8" s="68"/>
      <c r="L8" s="176">
        <f>IF(T8="","",N8/F8)</f>
        <v>0.2330383480825958</v>
      </c>
      <c r="M8" s="163"/>
      <c r="N8" s="177">
        <f>IF(T8="","",F8-P8)</f>
        <v>80.203045685279164</v>
      </c>
      <c r="O8" s="163"/>
      <c r="P8" s="56">
        <f>IF(T8="","",T8/98.5%)</f>
        <v>263.95939086294419</v>
      </c>
      <c r="Q8" s="167"/>
      <c r="R8" s="56">
        <f>IF(T8="","",P8*1.5%)</f>
        <v>3.9593908629441628</v>
      </c>
      <c r="S8" s="163"/>
      <c r="T8" s="178">
        <v>260</v>
      </c>
      <c r="U8" s="68"/>
      <c r="V8" s="169"/>
      <c r="W8" s="250" t="s">
        <v>85</v>
      </c>
      <c r="Y8" s="251" t="s">
        <v>149</v>
      </c>
    </row>
    <row r="9" spans="1:25" x14ac:dyDescent="0.25">
      <c r="A9" s="1"/>
      <c r="B9" s="22">
        <f>IF('Reaj 2016 - Região N, NE e CO'!B9="","",'Reaj 2016 - Região N, NE e CO'!B9)</f>
        <v>1124</v>
      </c>
      <c r="C9" s="9"/>
      <c r="D9" s="64" t="s">
        <v>10</v>
      </c>
      <c r="E9" s="1"/>
      <c r="F9" s="66">
        <f>'Reaj 2016 - Região N, NE e CO'!P9</f>
        <v>297.46192893401013</v>
      </c>
      <c r="G9" s="67"/>
      <c r="H9" s="66">
        <f>'Reaj 2016 - Região N, NE e CO'!R9</f>
        <v>4.4619289340101522</v>
      </c>
      <c r="I9" s="67"/>
      <c r="J9" s="66">
        <f>'Reaj 2016 - Região N, NE e CO'!T9</f>
        <v>293</v>
      </c>
      <c r="K9" s="68"/>
      <c r="L9" s="176">
        <f t="shared" ref="L9:L41" si="0">IF(T9="","",N9/F9)</f>
        <v>0.28327645051194528</v>
      </c>
      <c r="M9" s="163"/>
      <c r="N9" s="177">
        <f t="shared" ref="N9:N41" si="1">IF(T9="","",F9-P9)</f>
        <v>84.263959390862908</v>
      </c>
      <c r="O9" s="163"/>
      <c r="P9" s="56">
        <f t="shared" ref="P9:P41" si="2">IF(T9="","",T9/98.5%)</f>
        <v>213.19796954314722</v>
      </c>
      <c r="Q9" s="167"/>
      <c r="R9" s="56">
        <f t="shared" ref="R9:R41" si="3">IF(T9="","",P9*1.5%)</f>
        <v>3.1979695431472082</v>
      </c>
      <c r="S9" s="163"/>
      <c r="T9" s="178">
        <v>210</v>
      </c>
      <c r="U9" s="68"/>
      <c r="V9" s="30"/>
      <c r="W9" s="250" t="s">
        <v>86</v>
      </c>
      <c r="Y9" s="251" t="s">
        <v>134</v>
      </c>
    </row>
    <row r="10" spans="1:25" x14ac:dyDescent="0.25">
      <c r="A10" s="1"/>
      <c r="B10" s="22">
        <v>1133</v>
      </c>
      <c r="C10" s="9"/>
      <c r="D10" s="64" t="s">
        <v>110</v>
      </c>
      <c r="E10" s="1"/>
      <c r="F10" s="66">
        <f>'Reaj 2016 - Região N, NE e CO'!P10</f>
        <v>264.97461928934013</v>
      </c>
      <c r="G10" s="67"/>
      <c r="H10" s="66">
        <f>'Reaj 2016 - Região N, NE e CO'!R10</f>
        <v>3.9746192893401018</v>
      </c>
      <c r="I10" s="67"/>
      <c r="J10" s="66">
        <f>'Reaj 2016 - Região N, NE e CO'!T10</f>
        <v>261</v>
      </c>
      <c r="K10" s="68"/>
      <c r="L10" s="176">
        <f>IF(T10="","",N10/F10)</f>
        <v>0.19540229885057472</v>
      </c>
      <c r="M10" s="163"/>
      <c r="N10" s="177">
        <f>IF(T10="","",F10-P10)</f>
        <v>51.776649746192902</v>
      </c>
      <c r="O10" s="163"/>
      <c r="P10" s="56">
        <f>IF(T10="","",T10/98.5%)</f>
        <v>213.19796954314722</v>
      </c>
      <c r="Q10" s="167"/>
      <c r="R10" s="56">
        <f>IF(T10="","",P10*1.5%)</f>
        <v>3.1979695431472082</v>
      </c>
      <c r="S10" s="163"/>
      <c r="T10" s="178">
        <v>210</v>
      </c>
      <c r="U10" s="68"/>
      <c r="V10" s="30"/>
      <c r="W10" s="250" t="s">
        <v>87</v>
      </c>
      <c r="Y10" s="251" t="s">
        <v>147</v>
      </c>
    </row>
    <row r="11" spans="1:25" x14ac:dyDescent="0.25">
      <c r="A11" s="1"/>
      <c r="B11" s="22">
        <f>IF('Reaj 2016 - Região N, NE e CO'!B11="","",'Reaj 2016 - Região N, NE e CO'!B11)</f>
        <v>2007</v>
      </c>
      <c r="C11" s="9"/>
      <c r="D11" s="64" t="s">
        <v>102</v>
      </c>
      <c r="E11" s="1"/>
      <c r="F11" s="66">
        <f>'Reaj 2016 - Região N, NE e CO'!P11</f>
        <v>293.40101522842639</v>
      </c>
      <c r="G11" s="67"/>
      <c r="H11" s="66">
        <f>'Reaj 2016 - Região N, NE e CO'!R11</f>
        <v>4.4010152284263953</v>
      </c>
      <c r="I11" s="67"/>
      <c r="J11" s="66">
        <f>'Reaj 2016 - Região N, NE e CO'!T11</f>
        <v>289</v>
      </c>
      <c r="K11" s="68"/>
      <c r="L11" s="176">
        <f t="shared" si="0"/>
        <v>0.27335640138408296</v>
      </c>
      <c r="M11" s="163"/>
      <c r="N11" s="177">
        <f t="shared" si="1"/>
        <v>80.203045685279164</v>
      </c>
      <c r="O11" s="163"/>
      <c r="P11" s="56">
        <f t="shared" si="2"/>
        <v>213.19796954314722</v>
      </c>
      <c r="Q11" s="167"/>
      <c r="R11" s="56">
        <f t="shared" si="3"/>
        <v>3.1979695431472082</v>
      </c>
      <c r="S11" s="163"/>
      <c r="T11" s="178">
        <v>210</v>
      </c>
      <c r="U11" s="68"/>
      <c r="V11" s="30"/>
      <c r="Y11" s="251" t="s">
        <v>139</v>
      </c>
    </row>
    <row r="12" spans="1:25" x14ac:dyDescent="0.25">
      <c r="A12" s="1"/>
      <c r="B12" s="22">
        <f>IF('Reaj 2016 - Região N, NE e CO'!B13="","",'Reaj 2016 - Região N, NE e CO'!B13)</f>
        <v>1116</v>
      </c>
      <c r="C12" s="9"/>
      <c r="D12" s="64" t="s">
        <v>98</v>
      </c>
      <c r="E12" s="1"/>
      <c r="F12" s="66">
        <f>'Reaj 2016 - Região N, NE e CO'!P13</f>
        <v>309.64467005076142</v>
      </c>
      <c r="G12" s="67"/>
      <c r="H12" s="66">
        <f>'Reaj 2016 - Região N, NE e CO'!R13</f>
        <v>4.6446700507614214</v>
      </c>
      <c r="I12" s="67"/>
      <c r="J12" s="66">
        <f>'Reaj 2016 - Região N, NE e CO'!T13</f>
        <v>305</v>
      </c>
      <c r="K12" s="68"/>
      <c r="L12" s="176">
        <f t="shared" si="0"/>
        <v>0.31147540983606553</v>
      </c>
      <c r="M12" s="163"/>
      <c r="N12" s="177">
        <f t="shared" si="1"/>
        <v>96.446700507614196</v>
      </c>
      <c r="O12" s="163"/>
      <c r="P12" s="56">
        <f t="shared" si="2"/>
        <v>213.19796954314722</v>
      </c>
      <c r="Q12" s="167"/>
      <c r="R12" s="56">
        <f t="shared" si="3"/>
        <v>3.1979695431472082</v>
      </c>
      <c r="S12" s="163"/>
      <c r="T12" s="178">
        <v>210</v>
      </c>
      <c r="U12" s="68"/>
      <c r="V12" s="30"/>
      <c r="Y12" s="251" t="s">
        <v>150</v>
      </c>
    </row>
    <row r="13" spans="1:25" x14ac:dyDescent="0.25">
      <c r="A13" s="1"/>
      <c r="B13" s="252">
        <f>IF('Reaj 2016 - Região N, NE e CO'!B14="","",'Reaj 2016 - Região N, NE e CO'!B14)</f>
        <v>1107</v>
      </c>
      <c r="C13" s="253"/>
      <c r="D13" s="254" t="s">
        <v>12</v>
      </c>
      <c r="E13" s="255"/>
      <c r="F13" s="256">
        <f>'Reaj 2016 - Região N, NE e CO'!P14</f>
        <v>310.65989847715736</v>
      </c>
      <c r="G13" s="257"/>
      <c r="H13" s="256">
        <f>'Reaj 2016 - Região N, NE e CO'!R14</f>
        <v>4.6598984771573599</v>
      </c>
      <c r="I13" s="257"/>
      <c r="J13" s="256">
        <f>'Reaj 2016 - Região N, NE e CO'!T14</f>
        <v>306</v>
      </c>
      <c r="K13" s="258"/>
      <c r="L13" s="259">
        <f>IF(T13="","",N13/F13)</f>
        <v>0.24836601307189538</v>
      </c>
      <c r="M13" s="260"/>
      <c r="N13" s="261">
        <f>IF(T13="","",F13-P13)</f>
        <v>77.157360406091357</v>
      </c>
      <c r="O13" s="260"/>
      <c r="P13" s="262">
        <f>IF(T13="","",T13/98.5%)</f>
        <v>233.502538071066</v>
      </c>
      <c r="Q13" s="263"/>
      <c r="R13" s="262">
        <f>IF(T13="","",P13*1.5%)</f>
        <v>3.5025380710659899</v>
      </c>
      <c r="S13" s="260"/>
      <c r="T13" s="264">
        <v>230</v>
      </c>
      <c r="U13" s="68"/>
      <c r="V13" s="30"/>
      <c r="Y13" s="251" t="s">
        <v>151</v>
      </c>
    </row>
    <row r="14" spans="1:25" x14ac:dyDescent="0.25">
      <c r="A14" s="1"/>
      <c r="B14" s="22">
        <f>IF('Reaj 2016 - Região N, NE e CO'!B15="","",'Reaj 2016 - Região N, NE e CO'!B15)</f>
        <v>2008</v>
      </c>
      <c r="C14" s="9"/>
      <c r="D14" s="64" t="s">
        <v>77</v>
      </c>
      <c r="E14" s="1"/>
      <c r="F14" s="66">
        <f>'Reaj 2016 - Região N, NE e CO'!P15</f>
        <v>293.40101522842639</v>
      </c>
      <c r="G14" s="67"/>
      <c r="H14" s="66">
        <f>'Reaj 2016 - Região N, NE e CO'!R15</f>
        <v>4.4010152284263953</v>
      </c>
      <c r="I14" s="67"/>
      <c r="J14" s="66">
        <f>'Reaj 2016 - Região N, NE e CO'!T15</f>
        <v>289</v>
      </c>
      <c r="K14" s="68"/>
      <c r="L14" s="176">
        <f t="shared" si="0"/>
        <v>0.27335640138408296</v>
      </c>
      <c r="M14" s="163"/>
      <c r="N14" s="177">
        <f t="shared" si="1"/>
        <v>80.203045685279164</v>
      </c>
      <c r="O14" s="163"/>
      <c r="P14" s="56">
        <f t="shared" si="2"/>
        <v>213.19796954314722</v>
      </c>
      <c r="Q14" s="167"/>
      <c r="R14" s="56">
        <f t="shared" si="3"/>
        <v>3.1979695431472082</v>
      </c>
      <c r="S14" s="163"/>
      <c r="T14" s="178">
        <v>210</v>
      </c>
      <c r="U14" s="68"/>
      <c r="V14" s="30"/>
      <c r="Y14" s="251" t="s">
        <v>152</v>
      </c>
    </row>
    <row r="15" spans="1:25" x14ac:dyDescent="0.25">
      <c r="A15" s="1"/>
      <c r="B15" s="22">
        <f>IF('Reaj 2016 - Região N, NE e CO'!B17="","",'Reaj 2016 - Região N, NE e CO'!B17)</f>
        <v>1112</v>
      </c>
      <c r="C15" s="9"/>
      <c r="D15" s="64" t="s">
        <v>14</v>
      </c>
      <c r="E15" s="1"/>
      <c r="F15" s="66">
        <f>'Reaj 2016 - Região N, NE e CO'!P17</f>
        <v>297.46192893401013</v>
      </c>
      <c r="G15" s="67"/>
      <c r="H15" s="66">
        <f>'Reaj 2016 - Região N, NE e CO'!R17</f>
        <v>4.4619289340101522</v>
      </c>
      <c r="I15" s="67"/>
      <c r="J15" s="66">
        <f>'Reaj 2016 - Região N, NE e CO'!T17</f>
        <v>293</v>
      </c>
      <c r="K15" s="68"/>
      <c r="L15" s="176">
        <f t="shared" si="0"/>
        <v>0.28327645051194528</v>
      </c>
      <c r="M15" s="163"/>
      <c r="N15" s="177">
        <f t="shared" si="1"/>
        <v>84.263959390862908</v>
      </c>
      <c r="O15" s="163"/>
      <c r="P15" s="56">
        <f t="shared" si="2"/>
        <v>213.19796954314722</v>
      </c>
      <c r="Q15" s="167"/>
      <c r="R15" s="56">
        <f t="shared" si="3"/>
        <v>3.1979695431472082</v>
      </c>
      <c r="S15" s="163"/>
      <c r="T15" s="178">
        <v>210</v>
      </c>
      <c r="U15" s="68"/>
      <c r="V15" s="30"/>
      <c r="Y15" s="251" t="s">
        <v>155</v>
      </c>
    </row>
    <row r="16" spans="1:25" x14ac:dyDescent="0.25">
      <c r="A16" s="1"/>
      <c r="B16" s="22">
        <f>IF('Reaj 2016 - Região N, NE e CO'!B19="","",'Reaj 2016 - Região N, NE e CO'!B19)</f>
        <v>1117</v>
      </c>
      <c r="C16" s="9"/>
      <c r="D16" s="64" t="s">
        <v>91</v>
      </c>
      <c r="E16" s="1"/>
      <c r="F16" s="66">
        <f>'Reaj 2016 - Região N, NE e CO'!P19</f>
        <v>264.97461928934013</v>
      </c>
      <c r="G16" s="67"/>
      <c r="H16" s="66">
        <f>'Reaj 2016 - Região N, NE e CO'!R19</f>
        <v>3.9746192893401018</v>
      </c>
      <c r="I16" s="67"/>
      <c r="J16" s="66">
        <f>'Reaj 2016 - Região N, NE e CO'!T19</f>
        <v>261</v>
      </c>
      <c r="K16" s="68"/>
      <c r="L16" s="176">
        <f t="shared" si="0"/>
        <v>0.19540229885057472</v>
      </c>
      <c r="M16" s="163"/>
      <c r="N16" s="177">
        <f t="shared" si="1"/>
        <v>51.776649746192902</v>
      </c>
      <c r="O16" s="163"/>
      <c r="P16" s="56">
        <f t="shared" si="2"/>
        <v>213.19796954314722</v>
      </c>
      <c r="Q16" s="167"/>
      <c r="R16" s="56">
        <f t="shared" si="3"/>
        <v>3.1979695431472082</v>
      </c>
      <c r="S16" s="163"/>
      <c r="T16" s="178">
        <v>210</v>
      </c>
      <c r="U16" s="68"/>
      <c r="V16" s="30"/>
      <c r="Y16" s="251" t="s">
        <v>156</v>
      </c>
    </row>
    <row r="17" spans="1:25" x14ac:dyDescent="0.25">
      <c r="A17" s="9"/>
      <c r="B17" s="22">
        <f>IF('Reaj 2016 - Região N, NE e CO'!B20="","",'Reaj 2016 - Região N, NE e CO'!B20)</f>
        <v>1129</v>
      </c>
      <c r="C17" s="9"/>
      <c r="D17" s="64" t="s">
        <v>59</v>
      </c>
      <c r="E17" s="1"/>
      <c r="F17" s="66">
        <f>'Reaj 2016 - Região N, NE e CO'!P20</f>
        <v>264.97461928934013</v>
      </c>
      <c r="G17" s="67"/>
      <c r="H17" s="66">
        <f>'Reaj 2016 - Região N, NE e CO'!R20</f>
        <v>3.9746192893401018</v>
      </c>
      <c r="I17" s="67"/>
      <c r="J17" s="66">
        <f>'Reaj 2016 - Região N, NE e CO'!T20</f>
        <v>261</v>
      </c>
      <c r="K17" s="68"/>
      <c r="L17" s="176">
        <f t="shared" si="0"/>
        <v>0.19540229885057472</v>
      </c>
      <c r="M17" s="163"/>
      <c r="N17" s="177">
        <f t="shared" si="1"/>
        <v>51.776649746192902</v>
      </c>
      <c r="O17" s="163"/>
      <c r="P17" s="56">
        <f t="shared" si="2"/>
        <v>213.19796954314722</v>
      </c>
      <c r="Q17" s="167"/>
      <c r="R17" s="56">
        <f t="shared" si="3"/>
        <v>3.1979695431472082</v>
      </c>
      <c r="S17" s="163"/>
      <c r="T17" s="178">
        <v>210</v>
      </c>
      <c r="U17" s="68"/>
      <c r="V17" s="30"/>
      <c r="Y17" s="251" t="s">
        <v>157</v>
      </c>
    </row>
    <row r="18" spans="1:25" x14ac:dyDescent="0.25">
      <c r="A18" s="1"/>
      <c r="B18" s="22">
        <f>IF('Reaj 2016 - Região N, NE e CO'!B22="","",'Reaj 2016 - Região N, NE e CO'!B22)</f>
        <v>1120</v>
      </c>
      <c r="C18" s="9"/>
      <c r="D18" s="64" t="s">
        <v>92</v>
      </c>
      <c r="E18" s="1"/>
      <c r="F18" s="66">
        <f>'Reaj 2016 - Região N, NE e CO'!P22</f>
        <v>264.97461928934013</v>
      </c>
      <c r="G18" s="67"/>
      <c r="H18" s="66">
        <f>'Reaj 2016 - Região N, NE e CO'!R22</f>
        <v>3.9746192893401018</v>
      </c>
      <c r="I18" s="67"/>
      <c r="J18" s="66">
        <f>'Reaj 2016 - Região N, NE e CO'!T22</f>
        <v>261</v>
      </c>
      <c r="K18" s="68"/>
      <c r="L18" s="176">
        <f t="shared" si="0"/>
        <v>0.19540229885057472</v>
      </c>
      <c r="M18" s="163"/>
      <c r="N18" s="177">
        <f t="shared" si="1"/>
        <v>51.776649746192902</v>
      </c>
      <c r="O18" s="163"/>
      <c r="P18" s="56">
        <f t="shared" si="2"/>
        <v>213.19796954314722</v>
      </c>
      <c r="Q18" s="167"/>
      <c r="R18" s="56">
        <f t="shared" si="3"/>
        <v>3.1979695431472082</v>
      </c>
      <c r="S18" s="163"/>
      <c r="T18" s="178">
        <v>210</v>
      </c>
      <c r="U18" s="68"/>
      <c r="V18" s="30"/>
      <c r="Y18" s="251" t="s">
        <v>158</v>
      </c>
    </row>
    <row r="19" spans="1:25" x14ac:dyDescent="0.25">
      <c r="A19" s="1"/>
      <c r="B19" s="22">
        <v>1113</v>
      </c>
      <c r="C19" s="9"/>
      <c r="D19" s="64" t="s">
        <v>101</v>
      </c>
      <c r="E19" s="1"/>
      <c r="F19" s="66">
        <f>'Reaj 2016 - Região N, NE e CO'!P23</f>
        <v>264.97461928934013</v>
      </c>
      <c r="G19" s="67"/>
      <c r="H19" s="66">
        <f>'Reaj 2016 - Região N, NE e CO'!R23</f>
        <v>3.9746192893401018</v>
      </c>
      <c r="I19" s="67"/>
      <c r="J19" s="66">
        <f>'Reaj 2016 - Região N, NE e CO'!T23</f>
        <v>261</v>
      </c>
      <c r="K19" s="68"/>
      <c r="L19" s="176">
        <f>IF(T19="","",N19/F19)</f>
        <v>0.19540229885057472</v>
      </c>
      <c r="M19" s="163"/>
      <c r="N19" s="177">
        <f>IF(T19="","",F19-P19)</f>
        <v>51.776649746192902</v>
      </c>
      <c r="O19" s="163"/>
      <c r="P19" s="56">
        <f>IF(T19="","",T19/98.5%)</f>
        <v>213.19796954314722</v>
      </c>
      <c r="Q19" s="167"/>
      <c r="R19" s="56">
        <f>IF(T19="","",P19*1.5%)</f>
        <v>3.1979695431472082</v>
      </c>
      <c r="S19" s="163"/>
      <c r="T19" s="178">
        <v>210</v>
      </c>
      <c r="U19" s="68"/>
      <c r="V19" s="30"/>
      <c r="Y19" s="251" t="s">
        <v>159</v>
      </c>
    </row>
    <row r="20" spans="1:25" x14ac:dyDescent="0.25">
      <c r="A20" s="1"/>
      <c r="B20" s="22">
        <f>IF('Reaj 2016 - Região N, NE e CO'!B24="","",'Reaj 2016 - Região N, NE e CO'!B24)</f>
        <v>1105</v>
      </c>
      <c r="C20" s="9"/>
      <c r="D20" s="64" t="s">
        <v>15</v>
      </c>
      <c r="E20" s="1"/>
      <c r="F20" s="66">
        <f>'Reaj 2016 - Região N, NE e CO'!P24</f>
        <v>297.46192893401013</v>
      </c>
      <c r="G20" s="67"/>
      <c r="H20" s="66">
        <f>'Reaj 2016 - Região N, NE e CO'!R24</f>
        <v>4.4619289340101522</v>
      </c>
      <c r="I20" s="67"/>
      <c r="J20" s="66">
        <f>'Reaj 2016 - Região N, NE e CO'!T24</f>
        <v>293</v>
      </c>
      <c r="K20" s="68"/>
      <c r="L20" s="176">
        <f t="shared" si="0"/>
        <v>0.28327645051194528</v>
      </c>
      <c r="M20" s="163"/>
      <c r="N20" s="177">
        <f t="shared" si="1"/>
        <v>84.263959390862908</v>
      </c>
      <c r="O20" s="163"/>
      <c r="P20" s="56">
        <f t="shared" si="2"/>
        <v>213.19796954314722</v>
      </c>
      <c r="Q20" s="167"/>
      <c r="R20" s="56">
        <f t="shared" si="3"/>
        <v>3.1979695431472082</v>
      </c>
      <c r="S20" s="163"/>
      <c r="T20" s="178">
        <v>210</v>
      </c>
      <c r="U20" s="68"/>
      <c r="V20" s="30"/>
      <c r="Y20" s="251" t="s">
        <v>137</v>
      </c>
    </row>
    <row r="21" spans="1:25" x14ac:dyDescent="0.25">
      <c r="A21" s="1"/>
      <c r="B21" s="22">
        <f>IF('Reaj 2016 - Região N, NE e CO'!B26="","",'Reaj 2016 - Região N, NE e CO'!B26)</f>
        <v>1128</v>
      </c>
      <c r="C21" s="9"/>
      <c r="D21" s="64" t="s">
        <v>93</v>
      </c>
      <c r="E21" s="1"/>
      <c r="F21" s="66">
        <f>'Reaj 2016 - Região N, NE e CO'!P26</f>
        <v>264.97461928934013</v>
      </c>
      <c r="G21" s="67"/>
      <c r="H21" s="66">
        <f>'Reaj 2016 - Região N, NE e CO'!R26</f>
        <v>3.9746192893401018</v>
      </c>
      <c r="I21" s="67"/>
      <c r="J21" s="66">
        <f>'Reaj 2016 - Região N, NE e CO'!T26</f>
        <v>261</v>
      </c>
      <c r="K21" s="68"/>
      <c r="L21" s="176">
        <f t="shared" si="0"/>
        <v>0.19540229885057472</v>
      </c>
      <c r="M21" s="163"/>
      <c r="N21" s="177">
        <f t="shared" si="1"/>
        <v>51.776649746192902</v>
      </c>
      <c r="O21" s="163"/>
      <c r="P21" s="56">
        <f t="shared" si="2"/>
        <v>213.19796954314722</v>
      </c>
      <c r="Q21" s="167"/>
      <c r="R21" s="56">
        <f t="shared" si="3"/>
        <v>3.1979695431472082</v>
      </c>
      <c r="S21" s="163"/>
      <c r="T21" s="178">
        <v>210</v>
      </c>
      <c r="U21" s="68"/>
      <c r="V21" s="30"/>
      <c r="Y21" s="251" t="s">
        <v>160</v>
      </c>
    </row>
    <row r="22" spans="1:25" x14ac:dyDescent="0.25">
      <c r="A22" s="1"/>
      <c r="B22" s="22">
        <f>IF('Reaj 2016 - Região N, NE e CO'!B27="","",'Reaj 2016 - Região N, NE e CO'!B27)</f>
        <v>1125</v>
      </c>
      <c r="C22" s="9"/>
      <c r="D22" s="65" t="s">
        <v>17</v>
      </c>
      <c r="E22" s="1"/>
      <c r="F22" s="66">
        <f>'Reaj 2016 - Região N, NE e CO'!P27</f>
        <v>297.46192893401013</v>
      </c>
      <c r="G22" s="67"/>
      <c r="H22" s="66">
        <f>'Reaj 2016 - Região N, NE e CO'!R27</f>
        <v>4.4619289340101522</v>
      </c>
      <c r="I22" s="67"/>
      <c r="J22" s="66">
        <f>'Reaj 2016 - Região N, NE e CO'!T27</f>
        <v>293</v>
      </c>
      <c r="K22" s="68"/>
      <c r="L22" s="176">
        <f t="shared" si="0"/>
        <v>0.28327645051194528</v>
      </c>
      <c r="M22" s="163"/>
      <c r="N22" s="177">
        <f t="shared" si="1"/>
        <v>84.263959390862908</v>
      </c>
      <c r="O22" s="163"/>
      <c r="P22" s="56">
        <f t="shared" si="2"/>
        <v>213.19796954314722</v>
      </c>
      <c r="Q22" s="167"/>
      <c r="R22" s="56">
        <f t="shared" si="3"/>
        <v>3.1979695431472082</v>
      </c>
      <c r="S22" s="163"/>
      <c r="T22" s="178">
        <v>210</v>
      </c>
      <c r="U22" s="68"/>
      <c r="V22" s="30"/>
      <c r="Y22" s="251" t="s">
        <v>135</v>
      </c>
    </row>
    <row r="23" spans="1:25" x14ac:dyDescent="0.25">
      <c r="A23" s="1"/>
      <c r="B23" s="22">
        <f>IF('Reaj 2016 - Região N, NE e CO'!B29="","",'Reaj 2016 - Região N, NE e CO'!B29)</f>
        <v>1114</v>
      </c>
      <c r="C23" s="9"/>
      <c r="D23" s="64" t="s">
        <v>19</v>
      </c>
      <c r="E23" s="1"/>
      <c r="F23" s="66">
        <f>'Reaj 2016 - Região N, NE e CO'!P29</f>
        <v>297.46192893401013</v>
      </c>
      <c r="G23" s="67"/>
      <c r="H23" s="66">
        <f>'Reaj 2016 - Região N, NE e CO'!R29</f>
        <v>4.4619289340101522</v>
      </c>
      <c r="I23" s="67"/>
      <c r="J23" s="66">
        <f>'Reaj 2016 - Região N, NE e CO'!T29</f>
        <v>293</v>
      </c>
      <c r="K23" s="68"/>
      <c r="L23" s="176">
        <f t="shared" si="0"/>
        <v>0.28327645051194528</v>
      </c>
      <c r="M23" s="163"/>
      <c r="N23" s="177">
        <f t="shared" si="1"/>
        <v>84.263959390862908</v>
      </c>
      <c r="O23" s="163"/>
      <c r="P23" s="56">
        <f t="shared" si="2"/>
        <v>213.19796954314722</v>
      </c>
      <c r="Q23" s="167"/>
      <c r="R23" s="56">
        <f t="shared" si="3"/>
        <v>3.1979695431472082</v>
      </c>
      <c r="S23" s="163"/>
      <c r="T23" s="178">
        <v>210</v>
      </c>
      <c r="U23" s="68"/>
      <c r="V23" s="30"/>
      <c r="Y23" s="251" t="s">
        <v>170</v>
      </c>
    </row>
    <row r="24" spans="1:25" x14ac:dyDescent="0.25">
      <c r="A24" s="1"/>
      <c r="B24" s="22">
        <f>IF('Reaj 2016 - Região N, NE e CO'!B30="","",'Reaj 2016 - Região N, NE e CO'!B30)</f>
        <v>1132</v>
      </c>
      <c r="C24" s="9"/>
      <c r="D24" s="64" t="s">
        <v>94</v>
      </c>
      <c r="E24" s="1"/>
      <c r="F24" s="66">
        <f>'Reaj 2016 - Região N, NE e CO'!P30</f>
        <v>264.97461928934013</v>
      </c>
      <c r="G24" s="67"/>
      <c r="H24" s="66">
        <f>'Reaj 2016 - Região N, NE e CO'!R30</f>
        <v>3.9746192893401018</v>
      </c>
      <c r="I24" s="67"/>
      <c r="J24" s="66">
        <f>'Reaj 2016 - Região N, NE e CO'!T30</f>
        <v>261</v>
      </c>
      <c r="K24" s="68"/>
      <c r="L24" s="176">
        <f t="shared" si="0"/>
        <v>0.19540229885057472</v>
      </c>
      <c r="M24" s="163"/>
      <c r="N24" s="177">
        <f t="shared" si="1"/>
        <v>51.776649746192902</v>
      </c>
      <c r="O24" s="163"/>
      <c r="P24" s="56">
        <f t="shared" si="2"/>
        <v>213.19796954314722</v>
      </c>
      <c r="Q24" s="167"/>
      <c r="R24" s="56">
        <f t="shared" si="3"/>
        <v>3.1979695431472082</v>
      </c>
      <c r="S24" s="163"/>
      <c r="T24" s="178">
        <v>210</v>
      </c>
      <c r="U24" s="68"/>
      <c r="V24" s="30"/>
      <c r="Y24" s="251" t="s">
        <v>171</v>
      </c>
    </row>
    <row r="25" spans="1:25" x14ac:dyDescent="0.25">
      <c r="A25" s="1"/>
      <c r="B25" s="22">
        <f>IF('Reaj 2016 - Região N, NE e CO'!B31="","",'Reaj 2016 - Região N, NE e CO'!B31)</f>
        <v>1115</v>
      </c>
      <c r="C25" s="9"/>
      <c r="D25" s="64" t="s">
        <v>20</v>
      </c>
      <c r="E25" s="1"/>
      <c r="F25" s="66">
        <f>'Reaj 2016 - Região N, NE e CO'!P31</f>
        <v>297.46192893401013</v>
      </c>
      <c r="G25" s="67"/>
      <c r="H25" s="66">
        <f>'Reaj 2016 - Região N, NE e CO'!R31</f>
        <v>4.4619289340101522</v>
      </c>
      <c r="I25" s="67"/>
      <c r="J25" s="66">
        <f>'Reaj 2016 - Região N, NE e CO'!T31</f>
        <v>293</v>
      </c>
      <c r="K25" s="68"/>
      <c r="L25" s="176">
        <f t="shared" si="0"/>
        <v>0.28327645051194528</v>
      </c>
      <c r="M25" s="163"/>
      <c r="N25" s="177">
        <f t="shared" si="1"/>
        <v>84.263959390862908</v>
      </c>
      <c r="O25" s="163"/>
      <c r="P25" s="56">
        <f t="shared" si="2"/>
        <v>213.19796954314722</v>
      </c>
      <c r="Q25" s="167"/>
      <c r="R25" s="56">
        <f t="shared" si="3"/>
        <v>3.1979695431472082</v>
      </c>
      <c r="S25" s="163"/>
      <c r="T25" s="178">
        <v>210</v>
      </c>
      <c r="U25" s="68"/>
      <c r="V25" s="30"/>
      <c r="Y25" s="251" t="s">
        <v>161</v>
      </c>
    </row>
    <row r="26" spans="1:25" ht="15.75" customHeight="1" x14ac:dyDescent="0.25">
      <c r="A26" s="1"/>
      <c r="B26" s="22">
        <f>IF('Reaj 2016 - Região N, NE e CO'!B32="","",'Reaj 2016 - Região N, NE e CO'!B32)</f>
        <v>1126</v>
      </c>
      <c r="C26" s="9"/>
      <c r="D26" s="64" t="s">
        <v>44</v>
      </c>
      <c r="E26" s="1"/>
      <c r="F26" s="66">
        <f>'Reaj 2016 - Região N, NE e CO'!P32</f>
        <v>297.46192893401013</v>
      </c>
      <c r="G26" s="67"/>
      <c r="H26" s="66">
        <f>'Reaj 2016 - Região N, NE e CO'!R32</f>
        <v>4.4619289340101522</v>
      </c>
      <c r="I26" s="67"/>
      <c r="J26" s="66">
        <f>'Reaj 2016 - Região N, NE e CO'!T32</f>
        <v>293</v>
      </c>
      <c r="K26" s="68"/>
      <c r="L26" s="176">
        <f t="shared" si="0"/>
        <v>0.28327645051194528</v>
      </c>
      <c r="M26" s="163"/>
      <c r="N26" s="177">
        <f t="shared" si="1"/>
        <v>84.263959390862908</v>
      </c>
      <c r="O26" s="163"/>
      <c r="P26" s="56">
        <f t="shared" si="2"/>
        <v>213.19796954314722</v>
      </c>
      <c r="Q26" s="167"/>
      <c r="R26" s="56">
        <f t="shared" si="3"/>
        <v>3.1979695431472082</v>
      </c>
      <c r="S26" s="163"/>
      <c r="T26" s="178">
        <v>210</v>
      </c>
      <c r="U26" s="68"/>
      <c r="V26" s="30"/>
      <c r="Y26" s="251" t="s">
        <v>138</v>
      </c>
    </row>
    <row r="27" spans="1:25" ht="15.75" customHeight="1" x14ac:dyDescent="0.25">
      <c r="A27" s="1"/>
      <c r="B27" s="252">
        <f>IF('Reaj 2016 - Região N, NE e CO'!B33="","",'Reaj 2016 - Região N, NE e CO'!B33)</f>
        <v>1122</v>
      </c>
      <c r="C27" s="253"/>
      <c r="D27" s="254" t="s">
        <v>21</v>
      </c>
      <c r="E27" s="255"/>
      <c r="F27" s="256">
        <f>'Reaj 2016 - Região N, NE e CO'!P33</f>
        <v>310.65989847715736</v>
      </c>
      <c r="G27" s="257"/>
      <c r="H27" s="256">
        <f>'Reaj 2016 - Região N, NE e CO'!R33</f>
        <v>4.6598984771573599</v>
      </c>
      <c r="I27" s="257"/>
      <c r="J27" s="256">
        <f>'Reaj 2016 - Região N, NE e CO'!T33</f>
        <v>306</v>
      </c>
      <c r="K27" s="258"/>
      <c r="L27" s="259">
        <f>IF(T27="","",N27/F27)</f>
        <v>0.24836601307189538</v>
      </c>
      <c r="M27" s="260"/>
      <c r="N27" s="261">
        <f>IF(T27="","",F27-P27)</f>
        <v>77.157360406091357</v>
      </c>
      <c r="O27" s="260"/>
      <c r="P27" s="262">
        <f>IF(T27="","",T27/98.5%)</f>
        <v>233.502538071066</v>
      </c>
      <c r="Q27" s="263"/>
      <c r="R27" s="262">
        <f>IF(T27="","",P27*1.5%)</f>
        <v>3.5025380710659899</v>
      </c>
      <c r="S27" s="260"/>
      <c r="T27" s="264">
        <v>230</v>
      </c>
      <c r="U27" s="68"/>
      <c r="V27" s="30"/>
      <c r="Y27" s="251" t="s">
        <v>146</v>
      </c>
    </row>
    <row r="28" spans="1:25" x14ac:dyDescent="0.25">
      <c r="A28" s="1"/>
      <c r="B28" s="22">
        <f>IF('Reaj 2016 - Região N, NE e CO'!B35="","",'Reaj 2016 - Região N, NE e CO'!B35)</f>
        <v>2009</v>
      </c>
      <c r="C28" s="9"/>
      <c r="D28" s="64" t="s">
        <v>78</v>
      </c>
      <c r="E28" s="1"/>
      <c r="F28" s="66">
        <f>'Reaj 2016 - Região N, NE e CO'!P35</f>
        <v>293.40101522842639</v>
      </c>
      <c r="G28" s="67"/>
      <c r="H28" s="66">
        <f>'Reaj 2016 - Região N, NE e CO'!R35</f>
        <v>4.4010152284263953</v>
      </c>
      <c r="I28" s="67"/>
      <c r="J28" s="66">
        <f>'Reaj 2016 - Região N, NE e CO'!T35</f>
        <v>289</v>
      </c>
      <c r="K28" s="68"/>
      <c r="L28" s="176">
        <f t="shared" si="0"/>
        <v>0.27335640138408296</v>
      </c>
      <c r="M28" s="163"/>
      <c r="N28" s="177">
        <f t="shared" si="1"/>
        <v>80.203045685279164</v>
      </c>
      <c r="O28" s="163"/>
      <c r="P28" s="56">
        <f t="shared" si="2"/>
        <v>213.19796954314722</v>
      </c>
      <c r="Q28" s="167"/>
      <c r="R28" s="56">
        <f t="shared" si="3"/>
        <v>3.1979695431472082</v>
      </c>
      <c r="S28" s="163"/>
      <c r="T28" s="178">
        <v>210</v>
      </c>
      <c r="U28" s="68"/>
      <c r="V28" s="30"/>
      <c r="Y28" s="251" t="s">
        <v>162</v>
      </c>
    </row>
    <row r="29" spans="1:25" x14ac:dyDescent="0.25">
      <c r="A29" s="1"/>
      <c r="B29" s="22">
        <f>IF('Reaj 2016 - Região N, NE e CO'!B36="","",'Reaj 2016 - Região N, NE e CO'!B36)</f>
        <v>1101</v>
      </c>
      <c r="C29" s="9"/>
      <c r="D29" s="64" t="s">
        <v>104</v>
      </c>
      <c r="E29" s="1"/>
      <c r="F29" s="66">
        <f>'Reaj 2016 - Região N, NE e CO'!P36</f>
        <v>310.65989847715736</v>
      </c>
      <c r="G29" s="67"/>
      <c r="H29" s="66">
        <f>'Reaj 2016 - Região N, NE e CO'!R36</f>
        <v>4.6598984771573599</v>
      </c>
      <c r="I29" s="67"/>
      <c r="J29" s="66">
        <f>'Reaj 2016 - Região N, NE e CO'!T36</f>
        <v>306</v>
      </c>
      <c r="K29" s="68"/>
      <c r="L29" s="176" t="str">
        <f t="shared" si="0"/>
        <v/>
      </c>
      <c r="M29" s="163"/>
      <c r="N29" s="177" t="str">
        <f t="shared" si="1"/>
        <v/>
      </c>
      <c r="O29" s="163"/>
      <c r="P29" s="56" t="str">
        <f t="shared" si="2"/>
        <v/>
      </c>
      <c r="Q29" s="167"/>
      <c r="R29" s="56" t="str">
        <f t="shared" si="3"/>
        <v/>
      </c>
      <c r="S29" s="163"/>
      <c r="T29" s="178"/>
      <c r="U29" s="68"/>
      <c r="V29" s="30"/>
      <c r="Y29" s="251" t="s">
        <v>153</v>
      </c>
    </row>
    <row r="30" spans="1:25" x14ac:dyDescent="0.25">
      <c r="A30" s="1"/>
      <c r="B30" s="22">
        <f>IF('Reaj 2016 - Região N, NE e CO'!B37="","",'Reaj 2016 - Região N, NE e CO'!B37)</f>
        <v>2010</v>
      </c>
      <c r="C30" s="9"/>
      <c r="D30" s="64" t="s">
        <v>79</v>
      </c>
      <c r="E30" s="1"/>
      <c r="F30" s="66">
        <f>'Reaj 2016 - Região N, NE e CO'!P37</f>
        <v>293.40101522842639</v>
      </c>
      <c r="G30" s="67"/>
      <c r="H30" s="66">
        <f>'Reaj 2016 - Região N, NE e CO'!R37</f>
        <v>4.4010152284263953</v>
      </c>
      <c r="I30" s="67"/>
      <c r="J30" s="66">
        <f>'Reaj 2016 - Região N, NE e CO'!T37</f>
        <v>289</v>
      </c>
      <c r="K30" s="68"/>
      <c r="L30" s="176">
        <f t="shared" si="0"/>
        <v>0.27335640138408296</v>
      </c>
      <c r="M30" s="163"/>
      <c r="N30" s="177">
        <f t="shared" si="1"/>
        <v>80.203045685279164</v>
      </c>
      <c r="O30" s="163"/>
      <c r="P30" s="56">
        <f t="shared" si="2"/>
        <v>213.19796954314722</v>
      </c>
      <c r="Q30" s="167"/>
      <c r="R30" s="56">
        <f t="shared" si="3"/>
        <v>3.1979695431472082</v>
      </c>
      <c r="S30" s="163"/>
      <c r="T30" s="178">
        <v>210</v>
      </c>
      <c r="U30" s="68"/>
      <c r="V30" s="30"/>
      <c r="Y30" s="251" t="s">
        <v>163</v>
      </c>
    </row>
    <row r="31" spans="1:25" x14ac:dyDescent="0.25">
      <c r="A31" s="1"/>
      <c r="B31" s="22">
        <f>IF('Reaj 2016 - Região N, NE e CO'!B38="","",'Reaj 2016 - Região N, NE e CO'!B38)</f>
        <v>1106</v>
      </c>
      <c r="C31" s="9"/>
      <c r="D31" s="64" t="s">
        <v>24</v>
      </c>
      <c r="E31" s="1"/>
      <c r="F31" s="66">
        <f>'Reaj 2016 - Região N, NE e CO'!P38</f>
        <v>297.46192893401013</v>
      </c>
      <c r="G31" s="67"/>
      <c r="H31" s="66">
        <f>'Reaj 2016 - Região N, NE e CO'!R38</f>
        <v>4.4619289340101522</v>
      </c>
      <c r="I31" s="67"/>
      <c r="J31" s="66">
        <f>'Reaj 2016 - Região N, NE e CO'!T38</f>
        <v>293</v>
      </c>
      <c r="K31" s="68"/>
      <c r="L31" s="176">
        <f t="shared" si="0"/>
        <v>0.28327645051194528</v>
      </c>
      <c r="M31" s="163"/>
      <c r="N31" s="177">
        <f t="shared" si="1"/>
        <v>84.263959390862908</v>
      </c>
      <c r="O31" s="163"/>
      <c r="P31" s="56">
        <f t="shared" si="2"/>
        <v>213.19796954314722</v>
      </c>
      <c r="Q31" s="167"/>
      <c r="R31" s="56">
        <f t="shared" si="3"/>
        <v>3.1979695431472082</v>
      </c>
      <c r="S31" s="163"/>
      <c r="T31" s="178">
        <v>210</v>
      </c>
      <c r="U31" s="68"/>
      <c r="V31" s="30"/>
      <c r="Y31" s="251" t="s">
        <v>165</v>
      </c>
    </row>
    <row r="32" spans="1:25" x14ac:dyDescent="0.25">
      <c r="A32" s="1"/>
      <c r="B32" s="22">
        <v>1131</v>
      </c>
      <c r="C32" s="9"/>
      <c r="D32" s="64" t="s">
        <v>25</v>
      </c>
      <c r="E32" s="1"/>
      <c r="F32" s="66">
        <f>'Reaj 2016 - Região N, NE e CO'!P39</f>
        <v>297.46192893401013</v>
      </c>
      <c r="G32" s="67"/>
      <c r="H32" s="66">
        <f>'Reaj 2016 - Região N, NE e CO'!R39</f>
        <v>4.4619289340101522</v>
      </c>
      <c r="I32" s="67"/>
      <c r="J32" s="66">
        <f>'Reaj 2016 - Região N, NE e CO'!T39</f>
        <v>293</v>
      </c>
      <c r="K32" s="68"/>
      <c r="L32" s="176">
        <f t="shared" si="0"/>
        <v>0.28327645051194528</v>
      </c>
      <c r="M32" s="163"/>
      <c r="N32" s="177">
        <f t="shared" si="1"/>
        <v>84.263959390862908</v>
      </c>
      <c r="O32" s="163"/>
      <c r="P32" s="56">
        <f t="shared" si="2"/>
        <v>213.19796954314722</v>
      </c>
      <c r="Q32" s="167"/>
      <c r="R32" s="56">
        <f t="shared" si="3"/>
        <v>3.1979695431472082</v>
      </c>
      <c r="S32" s="163"/>
      <c r="T32" s="178">
        <v>210</v>
      </c>
      <c r="U32" s="68"/>
      <c r="V32" s="30"/>
      <c r="Y32" s="251" t="s">
        <v>166</v>
      </c>
    </row>
    <row r="33" spans="1:25" x14ac:dyDescent="0.25">
      <c r="A33" s="1"/>
      <c r="B33" s="22">
        <v>1104</v>
      </c>
      <c r="C33" s="9"/>
      <c r="D33" s="64" t="s">
        <v>95</v>
      </c>
      <c r="E33" s="1"/>
      <c r="F33" s="66">
        <f>'Reaj 2016 - Região N, NE e CO'!P41</f>
        <v>241.62436548223351</v>
      </c>
      <c r="G33" s="67"/>
      <c r="H33" s="66">
        <f>'Reaj 2016 - Região N, NE e CO'!R41</f>
        <v>3.6243654822335025</v>
      </c>
      <c r="I33" s="67"/>
      <c r="J33" s="66">
        <f>'Reaj 2016 - Região N, NE e CO'!T41</f>
        <v>238</v>
      </c>
      <c r="K33" s="68"/>
      <c r="L33" s="176">
        <f t="shared" si="0"/>
        <v>0.1176470588235294</v>
      </c>
      <c r="M33" s="163"/>
      <c r="N33" s="177">
        <f t="shared" si="1"/>
        <v>28.426395939086291</v>
      </c>
      <c r="O33" s="163"/>
      <c r="P33" s="56">
        <f t="shared" si="2"/>
        <v>213.19796954314722</v>
      </c>
      <c r="Q33" s="167"/>
      <c r="R33" s="56">
        <f t="shared" si="3"/>
        <v>3.1979695431472082</v>
      </c>
      <c r="S33" s="163"/>
      <c r="T33" s="178">
        <v>210</v>
      </c>
      <c r="U33" s="68"/>
      <c r="V33" s="30"/>
      <c r="Y33" s="251" t="s">
        <v>167</v>
      </c>
    </row>
    <row r="34" spans="1:25" x14ac:dyDescent="0.25">
      <c r="A34" s="1"/>
      <c r="B34" s="22">
        <f>IF('Reaj 2016 - Região N, NE e CO'!B42="","",'Reaj 2016 - Região N, NE e CO'!B42)</f>
        <v>1111</v>
      </c>
      <c r="C34" s="9"/>
      <c r="D34" s="64" t="s">
        <v>40</v>
      </c>
      <c r="E34" s="1"/>
      <c r="F34" s="66">
        <f>'Reaj 2016 - Região N, NE e CO'!P42</f>
        <v>310.65989847715736</v>
      </c>
      <c r="G34" s="67"/>
      <c r="H34" s="66">
        <f>'Reaj 2016 - Região N, NE e CO'!R42</f>
        <v>4.6598984771573599</v>
      </c>
      <c r="I34" s="67"/>
      <c r="J34" s="66">
        <f>'Reaj 2016 - Região N, NE e CO'!T42</f>
        <v>306</v>
      </c>
      <c r="K34" s="68"/>
      <c r="L34" s="176" t="str">
        <f t="shared" si="0"/>
        <v/>
      </c>
      <c r="M34" s="163"/>
      <c r="N34" s="177" t="str">
        <f t="shared" si="1"/>
        <v/>
      </c>
      <c r="O34" s="163"/>
      <c r="P34" s="56" t="str">
        <f t="shared" si="2"/>
        <v/>
      </c>
      <c r="Q34" s="167"/>
      <c r="R34" s="56" t="str">
        <f t="shared" si="3"/>
        <v/>
      </c>
      <c r="S34" s="163"/>
      <c r="T34" s="178"/>
      <c r="U34" s="68"/>
      <c r="V34" s="30"/>
      <c r="Y34" s="251" t="s">
        <v>168</v>
      </c>
    </row>
    <row r="35" spans="1:25" x14ac:dyDescent="0.25">
      <c r="A35" s="1"/>
      <c r="B35" s="22">
        <f>IF('Reaj 2016 - Região N, NE e CO'!B43="","",'Reaj 2016 - Região N, NE e CO'!B43)</f>
        <v>2006</v>
      </c>
      <c r="C35" s="9"/>
      <c r="D35" s="64" t="s">
        <v>80</v>
      </c>
      <c r="E35" s="1"/>
      <c r="F35" s="66">
        <f>'Reaj 2016 - Região N, NE e CO'!P43</f>
        <v>293.40101522842639</v>
      </c>
      <c r="G35" s="67"/>
      <c r="H35" s="66">
        <f>'Reaj 2016 - Região N, NE e CO'!R43</f>
        <v>4.4010152284263953</v>
      </c>
      <c r="I35" s="67"/>
      <c r="J35" s="66">
        <f>'Reaj 2016 - Região N, NE e CO'!T43</f>
        <v>289</v>
      </c>
      <c r="K35" s="68"/>
      <c r="L35" s="176">
        <f t="shared" si="0"/>
        <v>0.27335640138408296</v>
      </c>
      <c r="M35" s="163"/>
      <c r="N35" s="177">
        <f t="shared" si="1"/>
        <v>80.203045685279164</v>
      </c>
      <c r="O35" s="163"/>
      <c r="P35" s="56">
        <f t="shared" si="2"/>
        <v>213.19796954314722</v>
      </c>
      <c r="Q35" s="167"/>
      <c r="R35" s="56">
        <f t="shared" si="3"/>
        <v>3.1979695431472082</v>
      </c>
      <c r="S35" s="163"/>
      <c r="T35" s="178">
        <v>210</v>
      </c>
      <c r="U35" s="68"/>
      <c r="V35" s="30"/>
      <c r="Y35" s="251" t="s">
        <v>148</v>
      </c>
    </row>
    <row r="36" spans="1:25" x14ac:dyDescent="0.25">
      <c r="A36" s="1"/>
      <c r="B36" s="22">
        <f>IF('Reaj 2016 - Região N, NE e CO'!B44="","",'Reaj 2016 - Região N, NE e CO'!B44)</f>
        <v>1102</v>
      </c>
      <c r="C36" s="9"/>
      <c r="D36" s="64" t="s">
        <v>26</v>
      </c>
      <c r="E36" s="1"/>
      <c r="F36" s="66">
        <f>'Reaj 2016 - Região N, NE e CO'!P44</f>
        <v>310.65989847715736</v>
      </c>
      <c r="G36" s="67"/>
      <c r="H36" s="66">
        <f>'Reaj 2016 - Região N, NE e CO'!R44</f>
        <v>4.6598984771573599</v>
      </c>
      <c r="I36" s="67"/>
      <c r="J36" s="66">
        <f>'Reaj 2016 - Região N, NE e CO'!T44</f>
        <v>306</v>
      </c>
      <c r="K36" s="68"/>
      <c r="L36" s="176">
        <f t="shared" si="0"/>
        <v>0.24836601307189538</v>
      </c>
      <c r="M36" s="163"/>
      <c r="N36" s="177">
        <f t="shared" si="1"/>
        <v>77.157360406091357</v>
      </c>
      <c r="O36" s="163"/>
      <c r="P36" s="56">
        <f t="shared" si="2"/>
        <v>233.502538071066</v>
      </c>
      <c r="Q36" s="167"/>
      <c r="R36" s="56">
        <f t="shared" si="3"/>
        <v>3.5025380710659899</v>
      </c>
      <c r="S36" s="163"/>
      <c r="T36" s="178">
        <v>230</v>
      </c>
      <c r="U36" s="68"/>
      <c r="V36" s="30"/>
      <c r="Y36" s="251" t="s">
        <v>136</v>
      </c>
    </row>
    <row r="37" spans="1:25" x14ac:dyDescent="0.25">
      <c r="A37" s="1"/>
      <c r="B37" s="22">
        <f>IF('Reaj 2016 - Região N, NE e CO'!B45="","",'Reaj 2016 - Região N, NE e CO'!B45)</f>
        <v>2005</v>
      </c>
      <c r="C37" s="9"/>
      <c r="D37" s="64" t="s">
        <v>81</v>
      </c>
      <c r="E37" s="1"/>
      <c r="F37" s="66">
        <f>'Reaj 2016 - Região N, NE e CO'!P45</f>
        <v>293.40101522842639</v>
      </c>
      <c r="G37" s="67"/>
      <c r="H37" s="66">
        <f>'Reaj 2016 - Região N, NE e CO'!R45</f>
        <v>4.4010152284263953</v>
      </c>
      <c r="I37" s="67"/>
      <c r="J37" s="66">
        <f>'Reaj 2016 - Região N, NE e CO'!T45</f>
        <v>289</v>
      </c>
      <c r="K37" s="68"/>
      <c r="L37" s="176">
        <f t="shared" si="0"/>
        <v>0.27335640138408296</v>
      </c>
      <c r="M37" s="163"/>
      <c r="N37" s="177">
        <f t="shared" si="1"/>
        <v>80.203045685279164</v>
      </c>
      <c r="O37" s="163"/>
      <c r="P37" s="56">
        <f t="shared" si="2"/>
        <v>213.19796954314722</v>
      </c>
      <c r="Q37" s="167"/>
      <c r="R37" s="56">
        <f t="shared" si="3"/>
        <v>3.1979695431472082</v>
      </c>
      <c r="S37" s="163"/>
      <c r="T37" s="178">
        <v>210</v>
      </c>
      <c r="U37" s="68"/>
      <c r="V37" s="30"/>
      <c r="Y37" s="251" t="s">
        <v>164</v>
      </c>
    </row>
    <row r="38" spans="1:25" x14ac:dyDescent="0.25">
      <c r="A38" s="1"/>
      <c r="B38" s="22">
        <f>IF('Reaj 2016 - Região N, NE e CO'!B46="","",'Reaj 2016 - Região N, NE e CO'!B46)</f>
        <v>1108</v>
      </c>
      <c r="C38" s="9"/>
      <c r="D38" s="64" t="s">
        <v>112</v>
      </c>
      <c r="E38" s="1"/>
      <c r="F38" s="66">
        <f>'Reaj 2016 - Região N, NE e CO'!P46</f>
        <v>297.46192893401013</v>
      </c>
      <c r="G38" s="67"/>
      <c r="H38" s="66">
        <f>'Reaj 2016 - Região N, NE e CO'!R46</f>
        <v>4.4619289340101522</v>
      </c>
      <c r="I38" s="67"/>
      <c r="J38" s="66">
        <f>'Reaj 2016 - Região N, NE e CO'!T46</f>
        <v>293</v>
      </c>
      <c r="K38" s="68"/>
      <c r="L38" s="176">
        <f t="shared" si="0"/>
        <v>0.28327645051194528</v>
      </c>
      <c r="M38" s="163"/>
      <c r="N38" s="177">
        <f t="shared" si="1"/>
        <v>84.263959390862908</v>
      </c>
      <c r="O38" s="163"/>
      <c r="P38" s="56">
        <f t="shared" si="2"/>
        <v>213.19796954314722</v>
      </c>
      <c r="Q38" s="167"/>
      <c r="R38" s="56">
        <f t="shared" si="3"/>
        <v>3.1979695431472082</v>
      </c>
      <c r="S38" s="163"/>
      <c r="T38" s="178">
        <v>210</v>
      </c>
      <c r="U38" s="68"/>
      <c r="V38" s="30"/>
      <c r="Y38" s="251" t="s">
        <v>169</v>
      </c>
    </row>
    <row r="39" spans="1:25" x14ac:dyDescent="0.25">
      <c r="A39" s="1"/>
      <c r="B39" s="22">
        <f>IF('Reaj 2016 - Região N, NE e CO'!B48="","",'Reaj 2016 - Região N, NE e CO'!B48)</f>
        <v>1127</v>
      </c>
      <c r="C39" s="9"/>
      <c r="D39" s="64" t="s">
        <v>96</v>
      </c>
      <c r="E39" s="1"/>
      <c r="F39" s="66">
        <f>'Reaj 2016 - Região N, NE e CO'!P48</f>
        <v>264.97461928934013</v>
      </c>
      <c r="G39" s="67"/>
      <c r="H39" s="66">
        <f>'Reaj 2016 - Região N, NE e CO'!R48</f>
        <v>3.9746192893401018</v>
      </c>
      <c r="I39" s="67"/>
      <c r="J39" s="66">
        <f>'Reaj 2016 - Região N, NE e CO'!T48</f>
        <v>261</v>
      </c>
      <c r="K39" s="68"/>
      <c r="L39" s="176">
        <f t="shared" si="0"/>
        <v>0.19540229885057472</v>
      </c>
      <c r="M39" s="163"/>
      <c r="N39" s="177">
        <f t="shared" si="1"/>
        <v>51.776649746192902</v>
      </c>
      <c r="O39" s="163"/>
      <c r="P39" s="56">
        <f t="shared" si="2"/>
        <v>213.19796954314722</v>
      </c>
      <c r="Q39" s="167"/>
      <c r="R39" s="56">
        <f t="shared" si="3"/>
        <v>3.1979695431472082</v>
      </c>
      <c r="S39" s="163"/>
      <c r="T39" s="178">
        <v>210</v>
      </c>
      <c r="U39" s="68"/>
      <c r="V39" s="30"/>
      <c r="Y39" s="251" t="s">
        <v>154</v>
      </c>
    </row>
    <row r="40" spans="1:25" x14ac:dyDescent="0.25">
      <c r="A40" s="1"/>
      <c r="B40" s="22">
        <f>IF('Reaj 2016 - Região N, NE e CO'!B49="","",'Reaj 2016 - Região N, NE e CO'!B49)</f>
        <v>1123</v>
      </c>
      <c r="C40" s="9"/>
      <c r="D40" s="64" t="s">
        <v>28</v>
      </c>
      <c r="E40" s="1"/>
      <c r="F40" s="66">
        <f>'Reaj 2016 - Região N, NE e CO'!P49</f>
        <v>344.16243654822335</v>
      </c>
      <c r="G40" s="67"/>
      <c r="H40" s="66">
        <f>'Reaj 2016 - Região N, NE e CO'!R49</f>
        <v>5.1624365482233499</v>
      </c>
      <c r="I40" s="67"/>
      <c r="J40" s="66">
        <f>'Reaj 2016 - Região N, NE e CO'!T49</f>
        <v>339</v>
      </c>
      <c r="K40" s="68"/>
      <c r="L40" s="176" t="str">
        <f t="shared" si="0"/>
        <v/>
      </c>
      <c r="M40" s="163"/>
      <c r="N40" s="177" t="str">
        <f t="shared" si="1"/>
        <v/>
      </c>
      <c r="O40" s="163"/>
      <c r="P40" s="56" t="str">
        <f t="shared" si="2"/>
        <v/>
      </c>
      <c r="Q40" s="167"/>
      <c r="R40" s="56" t="str">
        <f t="shared" si="3"/>
        <v/>
      </c>
      <c r="S40" s="163"/>
      <c r="T40" s="178"/>
      <c r="U40" s="68"/>
      <c r="V40" s="30"/>
    </row>
    <row r="41" spans="1:25" x14ac:dyDescent="0.25">
      <c r="A41" s="1"/>
      <c r="B41" s="22">
        <f>IF('Reaj 2016 - Região N, NE e CO'!B50="","",'Reaj 2016 - Região N, NE e CO'!B50)</f>
        <v>1103</v>
      </c>
      <c r="C41" s="9"/>
      <c r="D41" s="64" t="s">
        <v>29</v>
      </c>
      <c r="E41" s="1"/>
      <c r="F41" s="66">
        <f>'Reaj 2016 - Região N, NE e CO'!P50</f>
        <v>344.16243654822335</v>
      </c>
      <c r="G41" s="67"/>
      <c r="H41" s="66">
        <f>'Reaj 2016 - Região N, NE e CO'!R50</f>
        <v>5.1624365482233499</v>
      </c>
      <c r="I41" s="67"/>
      <c r="J41" s="66">
        <f>'Reaj 2016 - Região N, NE e CO'!T50</f>
        <v>339</v>
      </c>
      <c r="K41" s="68"/>
      <c r="L41" s="176">
        <f t="shared" si="0"/>
        <v>0.32153392330383479</v>
      </c>
      <c r="M41" s="163"/>
      <c r="N41" s="177">
        <f t="shared" si="1"/>
        <v>110.65989847715736</v>
      </c>
      <c r="O41" s="163"/>
      <c r="P41" s="56">
        <f t="shared" si="2"/>
        <v>233.502538071066</v>
      </c>
      <c r="Q41" s="167"/>
      <c r="R41" s="56">
        <f t="shared" si="3"/>
        <v>3.5025380710659899</v>
      </c>
      <c r="S41" s="163"/>
      <c r="T41" s="178">
        <v>230</v>
      </c>
      <c r="U41" s="68"/>
      <c r="V41" s="30"/>
    </row>
    <row r="42" spans="1:25" x14ac:dyDescent="0.25">
      <c r="A42" s="1"/>
      <c r="B42" s="22">
        <f>IF('Reaj 2016 - Região N, NE e CO'!B51="","",'Reaj 2016 - Região N, NE e CO'!B51)</f>
        <v>1163</v>
      </c>
      <c r="C42" s="9"/>
      <c r="D42" s="64" t="s">
        <v>30</v>
      </c>
      <c r="E42" s="1"/>
      <c r="F42" s="66">
        <f>'Reaj 2016 - Região N, NE e CO'!P51</f>
        <v>294.41624365482232</v>
      </c>
      <c r="G42" s="67"/>
      <c r="H42" s="66">
        <f>'Reaj 2016 - Região N, NE e CO'!R51</f>
        <v>4.4162436548223347</v>
      </c>
      <c r="I42" s="67"/>
      <c r="J42" s="66">
        <f>'Reaj 2016 - Região N, NE e CO'!T51</f>
        <v>290</v>
      </c>
      <c r="K42" s="68"/>
      <c r="L42" s="176">
        <f>IF(T42="","",N42/F42)</f>
        <v>0.34482758620689657</v>
      </c>
      <c r="M42" s="163"/>
      <c r="N42" s="177">
        <f>IF(T42="","",F42-P42)</f>
        <v>101.5228426395939</v>
      </c>
      <c r="O42" s="163"/>
      <c r="P42" s="56">
        <f>IF(T42="","",T42/98.5%)</f>
        <v>192.89340101522842</v>
      </c>
      <c r="Q42" s="167"/>
      <c r="R42" s="56">
        <f>IF(T42="","",P42*1.5%)</f>
        <v>2.8934010152284264</v>
      </c>
      <c r="S42" s="163"/>
      <c r="T42" s="178">
        <v>190</v>
      </c>
      <c r="U42" s="68"/>
      <c r="V42" s="30"/>
    </row>
    <row r="43" spans="1:25" ht="4.9000000000000004" customHeight="1" x14ac:dyDescent="0.25">
      <c r="A43" s="9"/>
      <c r="B43" s="31"/>
      <c r="C43" s="9"/>
      <c r="D43" s="28"/>
      <c r="E43" s="28"/>
      <c r="F43" s="28"/>
      <c r="G43" s="9"/>
      <c r="H43" s="9"/>
      <c r="I43" s="9"/>
      <c r="J43" s="32"/>
      <c r="K43" s="28"/>
      <c r="M43" s="164"/>
      <c r="O43" s="164"/>
      <c r="Q43" s="164"/>
      <c r="S43" s="164"/>
      <c r="U43" s="28"/>
      <c r="V43" s="30"/>
    </row>
    <row r="44" spans="1:25" x14ac:dyDescent="0.25">
      <c r="A44" s="33"/>
      <c r="B44" s="346" t="s">
        <v>31</v>
      </c>
      <c r="C44" s="346"/>
      <c r="D44" s="346"/>
      <c r="E44" s="346"/>
      <c r="F44" s="346"/>
      <c r="G44" s="346"/>
      <c r="H44" s="346"/>
      <c r="I44" s="346"/>
      <c r="J44" s="346"/>
      <c r="K44" s="346"/>
      <c r="L44" s="346"/>
      <c r="M44" s="346"/>
      <c r="N44" s="346"/>
      <c r="O44" s="346"/>
      <c r="P44" s="346"/>
      <c r="Q44" s="346"/>
      <c r="R44" s="346"/>
      <c r="S44" s="346"/>
      <c r="T44" s="346"/>
      <c r="U44" s="346"/>
    </row>
    <row r="45" spans="1:25" ht="21.75" customHeight="1" x14ac:dyDescent="0.25">
      <c r="A45" s="9"/>
      <c r="B45" s="31"/>
      <c r="C45" s="9"/>
      <c r="D45" s="28"/>
      <c r="E45" s="28"/>
      <c r="F45" s="28"/>
      <c r="G45" s="9"/>
      <c r="H45" s="9"/>
      <c r="I45" s="9"/>
      <c r="J45" s="32"/>
      <c r="K45" s="28"/>
      <c r="M45" s="164"/>
      <c r="O45" s="164"/>
      <c r="Q45" s="164"/>
      <c r="S45" s="164"/>
      <c r="U45" s="28"/>
    </row>
    <row r="46" spans="1:25" x14ac:dyDescent="0.25">
      <c r="A46" s="35"/>
      <c r="B46" s="347" t="s">
        <v>32</v>
      </c>
      <c r="C46" s="347"/>
      <c r="D46" s="347"/>
      <c r="E46" s="347"/>
      <c r="F46" s="347"/>
      <c r="G46" s="347"/>
      <c r="H46" s="347"/>
      <c r="I46" s="347"/>
      <c r="J46" s="347"/>
      <c r="K46" s="347"/>
      <c r="L46" s="347"/>
      <c r="M46" s="347"/>
      <c r="N46" s="347"/>
      <c r="O46" s="347"/>
      <c r="P46" s="347"/>
      <c r="Q46" s="347"/>
      <c r="R46" s="347"/>
      <c r="S46" s="347"/>
      <c r="T46" s="347"/>
      <c r="U46" s="347"/>
    </row>
    <row r="47" spans="1:25" ht="15" customHeight="1" x14ac:dyDescent="0.25">
      <c r="A47" s="9"/>
      <c r="B47" s="349" t="s">
        <v>64</v>
      </c>
      <c r="C47" s="349"/>
      <c r="D47" s="349"/>
      <c r="E47" s="349"/>
      <c r="F47" s="349"/>
      <c r="G47" s="349"/>
      <c r="H47" s="349"/>
      <c r="I47" s="349"/>
      <c r="J47" s="349"/>
      <c r="K47" s="9"/>
      <c r="M47" s="77"/>
      <c r="O47" s="77"/>
      <c r="Q47" s="77"/>
      <c r="S47" s="77"/>
      <c r="U47" s="9"/>
    </row>
    <row r="48" spans="1:25" x14ac:dyDescent="0.25">
      <c r="A48" s="9"/>
      <c r="B48" s="36"/>
      <c r="C48" s="9"/>
      <c r="D48" s="9"/>
      <c r="E48" s="9"/>
      <c r="F48" s="9"/>
      <c r="G48" s="9"/>
      <c r="H48" s="9"/>
      <c r="I48" s="9"/>
      <c r="J48" s="37"/>
      <c r="K48" s="143"/>
      <c r="M48" s="165"/>
      <c r="O48" s="165"/>
      <c r="Q48" s="165"/>
      <c r="S48" s="165"/>
      <c r="U48" s="9"/>
    </row>
    <row r="49" spans="1:21" x14ac:dyDescent="0.25">
      <c r="A49" s="35"/>
      <c r="B49" s="348" t="s">
        <v>90</v>
      </c>
      <c r="C49" s="348"/>
      <c r="D49" s="348"/>
      <c r="E49" s="348"/>
      <c r="F49" s="348"/>
      <c r="G49" s="348"/>
      <c r="H49" s="348"/>
      <c r="I49" s="348"/>
      <c r="J49" s="348"/>
      <c r="K49" s="143"/>
      <c r="M49" s="165"/>
      <c r="O49" s="165"/>
      <c r="Q49" s="165"/>
      <c r="S49" s="165"/>
      <c r="U49" s="143"/>
    </row>
    <row r="50" spans="1:21" x14ac:dyDescent="0.25">
      <c r="A50" s="35"/>
      <c r="B50" s="143"/>
      <c r="C50" s="143"/>
      <c r="D50" s="143"/>
      <c r="E50" s="143"/>
      <c r="F50" s="143"/>
      <c r="G50" s="143"/>
      <c r="H50" s="143"/>
      <c r="I50" s="143"/>
      <c r="J50" s="143"/>
      <c r="K50" s="143"/>
      <c r="M50" s="165"/>
      <c r="O50" s="165"/>
      <c r="Q50" s="165"/>
      <c r="S50" s="165"/>
      <c r="U50" s="143"/>
    </row>
    <row r="51" spans="1:21" x14ac:dyDescent="0.25">
      <c r="A51" s="35"/>
      <c r="B51" s="143"/>
      <c r="C51" s="143"/>
      <c r="D51" s="143"/>
      <c r="E51" s="143"/>
      <c r="F51" s="143"/>
      <c r="G51" s="143"/>
      <c r="H51" s="143"/>
      <c r="I51" s="143"/>
      <c r="J51" s="143"/>
      <c r="K51" s="143"/>
      <c r="M51" s="165"/>
      <c r="O51" s="165"/>
      <c r="Q51" s="165"/>
      <c r="S51" s="165"/>
      <c r="U51" s="143"/>
    </row>
    <row r="52" spans="1:21" x14ac:dyDescent="0.25">
      <c r="A52" s="35"/>
      <c r="B52" s="35"/>
      <c r="C52" s="9"/>
      <c r="D52" s="35"/>
      <c r="E52" s="35"/>
      <c r="F52" s="35"/>
      <c r="G52" s="9"/>
      <c r="H52" s="35"/>
      <c r="I52" s="9"/>
      <c r="J52" s="35"/>
      <c r="K52" s="35"/>
      <c r="M52" s="166"/>
      <c r="O52" s="166"/>
      <c r="Q52" s="166"/>
      <c r="S52" s="166"/>
      <c r="U52" s="35"/>
    </row>
    <row r="53" spans="1:21" ht="15.75" customHeight="1" x14ac:dyDescent="0.25">
      <c r="A53" s="26"/>
      <c r="B53" s="344" t="s">
        <v>111</v>
      </c>
      <c r="C53" s="344"/>
      <c r="D53" s="344"/>
      <c r="E53" s="344"/>
      <c r="F53" s="344"/>
      <c r="G53" s="344"/>
      <c r="H53" s="344"/>
      <c r="I53" s="344"/>
      <c r="J53" s="344"/>
      <c r="K53" s="344"/>
      <c r="L53" s="344"/>
      <c r="M53" s="344"/>
      <c r="N53" s="344"/>
      <c r="O53" s="344"/>
      <c r="P53" s="344"/>
      <c r="Q53" s="344"/>
      <c r="R53" s="344"/>
      <c r="S53" s="344"/>
      <c r="T53" s="344"/>
      <c r="U53" s="344"/>
    </row>
    <row r="54" spans="1:21" x14ac:dyDescent="0.25">
      <c r="A54" s="26"/>
      <c r="B54" s="344" t="s">
        <v>46</v>
      </c>
      <c r="C54" s="344"/>
      <c r="D54" s="344"/>
      <c r="E54" s="344"/>
      <c r="F54" s="344"/>
      <c r="G54" s="344"/>
      <c r="H54" s="344"/>
      <c r="I54" s="344"/>
      <c r="J54" s="344"/>
      <c r="K54" s="344"/>
      <c r="L54" s="344"/>
      <c r="M54" s="344"/>
      <c r="N54" s="344"/>
      <c r="O54" s="344"/>
      <c r="P54" s="344"/>
      <c r="Q54" s="344"/>
      <c r="R54" s="344"/>
      <c r="S54" s="344"/>
      <c r="T54" s="344"/>
      <c r="U54" s="344"/>
    </row>
    <row r="55" spans="1:21" x14ac:dyDescent="0.25">
      <c r="B55" s="40"/>
      <c r="C55" s="40"/>
      <c r="D55" s="40"/>
      <c r="E55" s="40"/>
      <c r="F55" s="40"/>
      <c r="G55" s="40"/>
      <c r="H55" s="40"/>
      <c r="I55" s="40"/>
      <c r="J55" s="40"/>
      <c r="U55" s="40"/>
    </row>
  </sheetData>
  <sortState ref="Y8:Y39">
    <sortCondition ref="Y8"/>
  </sortState>
  <mergeCells count="9">
    <mergeCell ref="B49:J49"/>
    <mergeCell ref="B53:U53"/>
    <mergeCell ref="B54:U54"/>
    <mergeCell ref="B4:T5"/>
    <mergeCell ref="B2:U2"/>
    <mergeCell ref="B3:U3"/>
    <mergeCell ref="B44:U44"/>
    <mergeCell ref="B46:U46"/>
    <mergeCell ref="B47:J47"/>
  </mergeCells>
  <printOptions horizontalCentered="1"/>
  <pageMargins left="0.32" right="0.36" top="0.78740157480314965" bottom="0.78740157480314965" header="0.31496062992125984" footer="0.31496062992125984"/>
  <pageSetup paperSize="9" scale="59" orientation="portrait" r:id="rId1"/>
  <headerFooter>
    <oddHeader>&amp;R&amp;"Arial,Negrito"&amp;16Anexo 2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7">
    <tabColor theme="8" tint="0.39997558519241921"/>
    <pageSetUpPr fitToPage="1"/>
  </sheetPr>
  <dimension ref="A1:BD62"/>
  <sheetViews>
    <sheetView showGridLines="0" tabSelected="1" zoomScale="85" zoomScaleNormal="85" workbookViewId="0">
      <pane ySplit="7" topLeftCell="A14" activePane="bottomLeft" state="frozen"/>
      <selection activeCell="BC9" sqref="BC9:BD50"/>
      <selection pane="bottomLeft" activeCell="BC9" sqref="BC9:BD50"/>
    </sheetView>
  </sheetViews>
  <sheetFormatPr defaultColWidth="9.140625" defaultRowHeight="15.75" x14ac:dyDescent="0.25"/>
  <cols>
    <col min="1" max="1" width="1.7109375" style="7" customWidth="1"/>
    <col min="2" max="2" width="9.85546875" style="7" customWidth="1"/>
    <col min="3" max="3" width="0.42578125" style="7" customWidth="1"/>
    <col min="4" max="4" width="61.140625" style="7" customWidth="1"/>
    <col min="5" max="5" width="0.5703125" style="7" customWidth="1"/>
    <col min="6" max="6" width="16.85546875" style="7" customWidth="1"/>
    <col min="7" max="7" width="0.42578125" style="7" customWidth="1"/>
    <col min="8" max="8" width="15.85546875" style="7" hidden="1" customWidth="1"/>
    <col min="9" max="9" width="0.42578125" style="7" hidden="1" customWidth="1"/>
    <col min="10" max="10" width="17.5703125" style="7" hidden="1" customWidth="1"/>
    <col min="11" max="11" width="2.28515625" style="7" hidden="1" customWidth="1"/>
    <col min="12" max="12" width="13.85546875" style="7" customWidth="1"/>
    <col min="13" max="13" width="0.42578125" style="53" customWidth="1"/>
    <col min="14" max="14" width="13.85546875" style="7" customWidth="1"/>
    <col min="15" max="15" width="0.42578125" style="53" customWidth="1"/>
    <col min="16" max="16" width="16.140625" style="7" customWidth="1"/>
    <col min="17" max="17" width="0.42578125" style="53" customWidth="1"/>
    <col min="18" max="18" width="16" style="7" bestFit="1" customWidth="1"/>
    <col min="19" max="19" width="0.42578125" style="53" customWidth="1"/>
    <col min="20" max="20" width="16" style="171" bestFit="1" customWidth="1"/>
    <col min="21" max="21" width="16" style="171" hidden="1" customWidth="1"/>
    <col min="22" max="22" width="0.85546875" style="7" customWidth="1"/>
    <col min="23" max="23" width="2.7109375" style="7" customWidth="1"/>
    <col min="24" max="24" width="19.5703125" style="7" customWidth="1"/>
    <col min="25" max="25" width="1.28515625" style="7" customWidth="1"/>
    <col min="26" max="26" width="10.7109375" style="7" hidden="1" customWidth="1"/>
    <col min="27" max="30" width="0" style="7" hidden="1" customWidth="1"/>
    <col min="31" max="31" width="9.7109375" style="7" hidden="1" customWidth="1"/>
    <col min="32" max="35" width="0" style="7" hidden="1" customWidth="1"/>
    <col min="36" max="16384" width="9.140625" style="7"/>
  </cols>
  <sheetData>
    <row r="1" spans="1:56" s="5" customFormat="1" ht="12.75" customHeight="1" x14ac:dyDescent="0.25">
      <c r="A1" s="1"/>
      <c r="B1" s="2"/>
      <c r="C1" s="1"/>
      <c r="D1" s="3"/>
      <c r="E1" s="1"/>
      <c r="F1" s="4"/>
      <c r="G1" s="1"/>
      <c r="H1" s="4"/>
      <c r="I1" s="1"/>
      <c r="J1" s="4"/>
      <c r="K1" s="1"/>
      <c r="M1" s="161"/>
      <c r="O1" s="161"/>
      <c r="Q1" s="161"/>
      <c r="S1" s="161"/>
      <c r="T1" s="170"/>
      <c r="U1" s="170"/>
    </row>
    <row r="2" spans="1:56" ht="23.25" customHeight="1" x14ac:dyDescent="0.25">
      <c r="A2" s="1"/>
      <c r="B2" s="344" t="s">
        <v>0</v>
      </c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4"/>
      <c r="S2" s="344"/>
    </row>
    <row r="3" spans="1:56" s="5" customFormat="1" ht="23.25" customHeight="1" x14ac:dyDescent="0.25">
      <c r="A3" s="1"/>
      <c r="B3" s="344" t="s">
        <v>283</v>
      </c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170"/>
      <c r="U3" s="170"/>
    </row>
    <row r="4" spans="1:56" ht="15.75" customHeight="1" x14ac:dyDescent="0.25">
      <c r="A4" s="1"/>
      <c r="B4" s="350" t="s">
        <v>392</v>
      </c>
      <c r="C4" s="350"/>
      <c r="D4" s="350"/>
      <c r="E4" s="350"/>
      <c r="F4" s="350"/>
      <c r="G4" s="350"/>
      <c r="H4" s="350"/>
      <c r="I4" s="350"/>
      <c r="J4" s="350"/>
      <c r="K4" s="350"/>
      <c r="L4" s="350"/>
      <c r="M4" s="350"/>
      <c r="N4" s="350"/>
      <c r="O4" s="350"/>
      <c r="P4" s="350"/>
      <c r="Q4" s="350"/>
      <c r="R4" s="350"/>
      <c r="S4" s="350"/>
      <c r="T4" s="350"/>
      <c r="U4" s="314"/>
      <c r="Z4" s="290" t="s">
        <v>381</v>
      </c>
      <c r="AA4" s="290"/>
      <c r="AB4" s="290"/>
      <c r="AC4" s="290"/>
      <c r="AD4" s="290"/>
      <c r="AE4" s="290"/>
      <c r="AF4" s="290"/>
    </row>
    <row r="5" spans="1:56" ht="6.75" customHeight="1" x14ac:dyDescent="0.25">
      <c r="A5" s="1"/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0"/>
      <c r="T5" s="350"/>
      <c r="U5" s="314"/>
    </row>
    <row r="6" spans="1:56" ht="47.25" customHeight="1" x14ac:dyDescent="0.25">
      <c r="A6" s="12"/>
      <c r="B6" s="13" t="s">
        <v>2</v>
      </c>
      <c r="C6" s="14"/>
      <c r="D6" s="15" t="s">
        <v>3</v>
      </c>
      <c r="E6" s="12"/>
      <c r="F6" s="16" t="s">
        <v>4</v>
      </c>
      <c r="G6" s="14"/>
      <c r="H6" s="16" t="s">
        <v>48</v>
      </c>
      <c r="I6" s="14"/>
      <c r="J6" s="16" t="s">
        <v>6</v>
      </c>
      <c r="K6" s="12"/>
      <c r="L6" s="16" t="s">
        <v>67</v>
      </c>
      <c r="M6" s="162"/>
      <c r="N6" s="16" t="s">
        <v>88</v>
      </c>
      <c r="O6" s="162"/>
      <c r="P6" s="16" t="s">
        <v>100</v>
      </c>
      <c r="Q6" s="162"/>
      <c r="R6" s="16" t="s">
        <v>48</v>
      </c>
      <c r="S6" s="75"/>
      <c r="T6" s="16" t="s">
        <v>6</v>
      </c>
      <c r="U6" s="16" t="s">
        <v>6</v>
      </c>
      <c r="X6" s="174" t="s">
        <v>144</v>
      </c>
      <c r="Z6" s="7" t="s">
        <v>2</v>
      </c>
      <c r="AA6" s="291" t="s">
        <v>378</v>
      </c>
      <c r="AB6" s="291" t="s">
        <v>379</v>
      </c>
      <c r="AC6" s="7" t="s">
        <v>379</v>
      </c>
      <c r="AG6" s="289"/>
    </row>
    <row r="7" spans="1:56" s="21" customFormat="1" ht="4.9000000000000004" customHeight="1" x14ac:dyDescent="0.2">
      <c r="A7" s="1"/>
      <c r="B7" s="312"/>
      <c r="C7" s="9"/>
      <c r="D7" s="19"/>
      <c r="E7" s="1"/>
      <c r="F7" s="316"/>
      <c r="G7" s="9"/>
      <c r="H7" s="316"/>
      <c r="I7" s="9"/>
      <c r="J7" s="316"/>
      <c r="K7" s="1"/>
      <c r="M7" s="161"/>
      <c r="O7" s="161"/>
      <c r="Q7" s="161"/>
      <c r="S7" s="161"/>
      <c r="T7" s="172"/>
      <c r="U7" s="172"/>
      <c r="X7" s="172"/>
      <c r="AG7" s="289"/>
      <c r="AH7" s="289"/>
    </row>
    <row r="8" spans="1:56" hidden="1" x14ac:dyDescent="0.25">
      <c r="A8" s="1"/>
      <c r="B8" s="22">
        <f>IF('Reaj 2016 - Região S e SE '!B8="","",'Reaj 2016 - Região S e SE '!B8)</f>
        <v>1100</v>
      </c>
      <c r="C8" s="9"/>
      <c r="D8" s="64" t="s">
        <v>9</v>
      </c>
      <c r="E8" s="1"/>
      <c r="F8" s="66">
        <f>'2017 2ºS - Região ABC e GRU'!F8</f>
        <v>398.98477157360406</v>
      </c>
      <c r="G8" s="67"/>
      <c r="H8" s="66">
        <f>'Reaj 2016 - Região S e SE '!R8</f>
        <v>5.4822335025380706</v>
      </c>
      <c r="I8" s="67"/>
      <c r="J8" s="66">
        <f>'Reaj 2016 - Região S e SE '!T8</f>
        <v>360</v>
      </c>
      <c r="K8" s="68"/>
      <c r="L8" s="275" t="str">
        <f>IF(T8="","",N8/F8)</f>
        <v/>
      </c>
      <c r="M8" s="163"/>
      <c r="N8" s="276" t="str">
        <f>IF(T8="","",F8-P8)</f>
        <v/>
      </c>
      <c r="O8" s="163"/>
      <c r="P8" s="56" t="str">
        <f t="shared" ref="P8:P50" si="0">IF(T8="","",T8/98.5%)</f>
        <v/>
      </c>
      <c r="Q8" s="167"/>
      <c r="R8" s="56" t="str">
        <f>IF(T8="","",P8*1.5%)</f>
        <v/>
      </c>
      <c r="S8" s="163"/>
      <c r="T8" s="178"/>
      <c r="U8" s="178"/>
      <c r="V8" s="30"/>
      <c r="X8" s="251"/>
      <c r="Z8" s="287" t="e">
        <v>#N/A</v>
      </c>
      <c r="AA8" s="288" t="e">
        <v>#N/A</v>
      </c>
      <c r="AB8" s="288" t="e">
        <v>#N/A</v>
      </c>
      <c r="AC8" s="288" t="e">
        <v>#N/A</v>
      </c>
      <c r="AD8" s="171" t="e">
        <f>F8-AA8</f>
        <v>#N/A</v>
      </c>
      <c r="AE8" s="171" t="e">
        <f>R8-AB8</f>
        <v>#VALUE!</v>
      </c>
      <c r="AF8" s="171" t="e">
        <f>T8-AC8</f>
        <v>#N/A</v>
      </c>
      <c r="AG8" s="171"/>
    </row>
    <row r="9" spans="1:56" x14ac:dyDescent="0.25">
      <c r="A9" s="1"/>
      <c r="B9" s="99">
        <v>1140</v>
      </c>
      <c r="C9" s="100"/>
      <c r="D9" s="64" t="s">
        <v>285</v>
      </c>
      <c r="E9" s="1"/>
      <c r="F9" s="66">
        <f>'2017 2ºS - Região ABC e GRU'!F9</f>
        <v>398.98477157360406</v>
      </c>
      <c r="G9" s="67"/>
      <c r="H9" s="66">
        <f>'Reaj 2016 - Região S e SE '!R9</f>
        <v>4.7512690355329941</v>
      </c>
      <c r="I9" s="67"/>
      <c r="J9" s="66">
        <f>'Reaj 2016 - Região S e SE '!T9</f>
        <v>312</v>
      </c>
      <c r="K9" s="68"/>
      <c r="L9" s="275">
        <f>IF(T9="","",N9/F9)</f>
        <v>0.25954198473282447</v>
      </c>
      <c r="M9" s="163"/>
      <c r="N9" s="276">
        <f>IF(T9="","",F9-P9)</f>
        <v>103.5532994923858</v>
      </c>
      <c r="O9" s="163"/>
      <c r="P9" s="277">
        <f t="shared" si="0"/>
        <v>295.43147208121826</v>
      </c>
      <c r="Q9" s="167"/>
      <c r="R9" s="277">
        <f>IF(T9="","",P9*1.5%)</f>
        <v>4.4314720812182733</v>
      </c>
      <c r="S9" s="163"/>
      <c r="T9" s="317">
        <f>ROUNDUP(U9,0)+10</f>
        <v>291</v>
      </c>
      <c r="U9" s="324">
        <v>280.8</v>
      </c>
      <c r="V9" s="278"/>
      <c r="X9" s="299" t="s">
        <v>396</v>
      </c>
      <c r="Z9" s="287">
        <v>1140</v>
      </c>
      <c r="AA9" s="288">
        <v>398.98</v>
      </c>
      <c r="AB9" s="288">
        <v>5.98</v>
      </c>
      <c r="AC9" s="288">
        <v>280.8</v>
      </c>
      <c r="AD9" s="171">
        <f t="shared" ref="AD9:AD50" si="1">F9-AA9</f>
        <v>4.7715736040458978E-3</v>
      </c>
      <c r="AE9" s="171">
        <f>R9-AB9</f>
        <v>-1.5485279187817271</v>
      </c>
      <c r="AF9" s="171">
        <f>T9-AC9</f>
        <v>10.199999999999989</v>
      </c>
      <c r="AG9" s="171"/>
      <c r="AH9" s="30"/>
      <c r="AI9" s="292">
        <f>$F9-VLOOKUP($B9,'2017 2ºS - Região ABC e GRU'!$B$6:$F$51,5,FALSE)</f>
        <v>0</v>
      </c>
    </row>
    <row r="10" spans="1:56" hidden="1" x14ac:dyDescent="0.25">
      <c r="A10" s="1"/>
      <c r="B10" s="22">
        <f>IF('Reaj 2016 - Região S e SE '!B9="","",'Reaj 2016 - Região S e SE '!B9)</f>
        <v>1124</v>
      </c>
      <c r="C10" s="9"/>
      <c r="D10" s="64" t="s">
        <v>10</v>
      </c>
      <c r="E10" s="1"/>
      <c r="F10" s="66">
        <f>'2017 2ºS - Região ABC e GRU'!F10</f>
        <v>345.17766497461929</v>
      </c>
      <c r="G10" s="67"/>
      <c r="H10" s="66">
        <f>'Reaj 2016 - Região S e SE '!R9</f>
        <v>4.7512690355329941</v>
      </c>
      <c r="I10" s="67"/>
      <c r="J10" s="66">
        <f>'Reaj 2016 - Região S e SE '!T9</f>
        <v>312</v>
      </c>
      <c r="K10" s="68"/>
      <c r="L10" s="275">
        <f t="shared" ref="L10:L50" si="2">IF(T10="","",N10/F10)</f>
        <v>0.97058823529411753</v>
      </c>
      <c r="M10" s="163"/>
      <c r="N10" s="276">
        <f t="shared" ref="N10:N50" si="3">IF(T10="","",F10-P10)</f>
        <v>335.02538071065987</v>
      </c>
      <c r="O10" s="163"/>
      <c r="P10" s="277">
        <f t="shared" si="0"/>
        <v>10.152284263959391</v>
      </c>
      <c r="Q10" s="167"/>
      <c r="R10" s="277">
        <f t="shared" ref="R10:R50" si="4">IF(T10="","",P10*1.5%)</f>
        <v>0.15228426395939085</v>
      </c>
      <c r="S10" s="163"/>
      <c r="T10" s="317">
        <f t="shared" ref="T10:T50" si="5">ROUNDUP(U10,0)+10</f>
        <v>10</v>
      </c>
      <c r="U10" s="317"/>
      <c r="V10" s="278"/>
      <c r="Z10" s="287" t="e">
        <v>#N/A</v>
      </c>
      <c r="AA10" s="288" t="e">
        <v>#N/A</v>
      </c>
      <c r="AB10" s="288" t="e">
        <v>#N/A</v>
      </c>
      <c r="AC10" s="288" t="e">
        <v>#N/A</v>
      </c>
      <c r="AD10" s="171" t="e">
        <f t="shared" si="1"/>
        <v>#N/A</v>
      </c>
      <c r="AE10" s="171" t="e">
        <f t="shared" ref="AE10:AE19" si="6">R10-AB10</f>
        <v>#N/A</v>
      </c>
      <c r="AF10" s="171" t="e">
        <f t="shared" ref="AF10:AF19" si="7">T10-AC10</f>
        <v>#N/A</v>
      </c>
      <c r="AG10" s="171"/>
      <c r="AH10" s="30"/>
      <c r="AI10" s="292">
        <f>$F10-VLOOKUP($B10,'2017 2ºS - Região ABC e GRU'!$B$6:$F$51,5,FALSE)</f>
        <v>0</v>
      </c>
    </row>
    <row r="11" spans="1:56" x14ac:dyDescent="0.25">
      <c r="A11" s="1"/>
      <c r="B11" s="22">
        <v>1133</v>
      </c>
      <c r="C11" s="9"/>
      <c r="D11" s="64" t="s">
        <v>110</v>
      </c>
      <c r="E11" s="1"/>
      <c r="F11" s="66">
        <f>'2017 2ºS - Região ABC e GRU'!F11</f>
        <v>340.10152284263961</v>
      </c>
      <c r="G11" s="67"/>
      <c r="H11" s="66">
        <f>'Reaj 2016 - Região S e SE '!R10</f>
        <v>4.690355329949238</v>
      </c>
      <c r="I11" s="67"/>
      <c r="J11" s="66">
        <f>'Reaj 2016 - Região S e SE '!T10</f>
        <v>308</v>
      </c>
      <c r="K11" s="68"/>
      <c r="L11" s="275">
        <f t="shared" si="2"/>
        <v>0.217910447761194</v>
      </c>
      <c r="M11" s="163"/>
      <c r="N11" s="276">
        <f t="shared" si="3"/>
        <v>74.111675126903549</v>
      </c>
      <c r="O11" s="163"/>
      <c r="P11" s="277">
        <f t="shared" si="0"/>
        <v>265.98984771573606</v>
      </c>
      <c r="Q11" s="167"/>
      <c r="R11" s="277">
        <f t="shared" si="4"/>
        <v>3.9898477157360408</v>
      </c>
      <c r="S11" s="163"/>
      <c r="T11" s="317">
        <f t="shared" si="5"/>
        <v>262</v>
      </c>
      <c r="U11" s="317">
        <v>251.02</v>
      </c>
      <c r="V11" s="278"/>
      <c r="Z11" s="287">
        <v>1133</v>
      </c>
      <c r="AA11" s="288">
        <v>340.1</v>
      </c>
      <c r="AB11" s="288">
        <v>5.0999999999999996</v>
      </c>
      <c r="AC11" s="288">
        <v>251.02</v>
      </c>
      <c r="AD11" s="171">
        <f t="shared" si="1"/>
        <v>1.5228426395879069E-3</v>
      </c>
      <c r="AE11" s="171">
        <f t="shared" si="6"/>
        <v>-1.1101522842639588</v>
      </c>
      <c r="AF11" s="171">
        <f t="shared" si="7"/>
        <v>10.97999999999999</v>
      </c>
      <c r="AG11" s="171"/>
      <c r="AH11" s="30"/>
      <c r="AI11" s="292">
        <f>$F11-VLOOKUP($B11,'2017 2ºS - Região ABC e GRU'!$B$6:$F$51,5,FALSE)</f>
        <v>0</v>
      </c>
    </row>
    <row r="12" spans="1:56" x14ac:dyDescent="0.25">
      <c r="A12" s="1"/>
      <c r="B12" s="22">
        <f>IF('Reaj 2016 - Região S e SE '!B11="","",'Reaj 2016 - Região S e SE '!B11)</f>
        <v>2007</v>
      </c>
      <c r="C12" s="9"/>
      <c r="D12" s="64" t="s">
        <v>102</v>
      </c>
      <c r="E12" s="1"/>
      <c r="F12" s="66">
        <f>'2017 2ºS - Região ABC e GRU'!F12</f>
        <v>322.84263959390864</v>
      </c>
      <c r="G12" s="67"/>
      <c r="H12" s="66">
        <f>'Reaj 2016 - Região S e SE '!R11</f>
        <v>4.690355329949238</v>
      </c>
      <c r="I12" s="67"/>
      <c r="J12" s="66">
        <f>'Reaj 2016 - Região S e SE '!T11</f>
        <v>308</v>
      </c>
      <c r="K12" s="68"/>
      <c r="L12" s="275">
        <f t="shared" si="2"/>
        <v>0.17295597484276728</v>
      </c>
      <c r="M12" s="163"/>
      <c r="N12" s="276">
        <f t="shared" si="3"/>
        <v>55.837563451776646</v>
      </c>
      <c r="O12" s="163"/>
      <c r="P12" s="277">
        <f t="shared" si="0"/>
        <v>267.005076142132</v>
      </c>
      <c r="Q12" s="167"/>
      <c r="R12" s="277">
        <f t="shared" si="4"/>
        <v>4.0050761421319798</v>
      </c>
      <c r="S12" s="163"/>
      <c r="T12" s="317">
        <f t="shared" si="5"/>
        <v>263</v>
      </c>
      <c r="U12" s="325">
        <v>252.56</v>
      </c>
      <c r="V12" s="278"/>
      <c r="Z12" s="287">
        <v>2007</v>
      </c>
      <c r="AA12" s="288">
        <v>322.83999999999997</v>
      </c>
      <c r="AB12" s="288">
        <v>4.84</v>
      </c>
      <c r="AC12" s="288">
        <v>252.56</v>
      </c>
      <c r="AD12" s="171">
        <f t="shared" si="1"/>
        <v>2.6395939086683029E-3</v>
      </c>
      <c r="AE12" s="171">
        <f t="shared" si="6"/>
        <v>-0.83492385786802004</v>
      </c>
      <c r="AF12" s="171">
        <f t="shared" si="7"/>
        <v>10.439999999999998</v>
      </c>
      <c r="AG12" s="171"/>
      <c r="AH12" s="30"/>
      <c r="AI12" s="292">
        <f>$F12-VLOOKUP($B12,'2017 2ºS - Região ABC e GRU'!$B$6:$F$51,5,FALSE)</f>
        <v>0</v>
      </c>
    </row>
    <row r="13" spans="1:56" x14ac:dyDescent="0.25">
      <c r="A13" s="1"/>
      <c r="B13" s="22">
        <f>IF('Reaj 2016 - Região S e SE '!B13="","",'Reaj 2016 - Região S e SE '!B13)</f>
        <v>1116</v>
      </c>
      <c r="C13" s="9"/>
      <c r="D13" s="64" t="s">
        <v>98</v>
      </c>
      <c r="E13" s="1"/>
      <c r="F13" s="66">
        <f>'2017 2ºS - Região ABC e GRU'!F13</f>
        <v>359.39086294416245</v>
      </c>
      <c r="G13" s="67"/>
      <c r="H13" s="66">
        <f>'Reaj 2016 - Região S e SE '!R13</f>
        <v>4.9340101522842641</v>
      </c>
      <c r="I13" s="67"/>
      <c r="J13" s="66">
        <f>'Reaj 2016 - Região S e SE '!T13</f>
        <v>324</v>
      </c>
      <c r="K13" s="68"/>
      <c r="L13" s="275">
        <f t="shared" si="2"/>
        <v>0.25706214689265533</v>
      </c>
      <c r="M13" s="163"/>
      <c r="N13" s="276">
        <f t="shared" si="3"/>
        <v>92.385786802030452</v>
      </c>
      <c r="O13" s="163"/>
      <c r="P13" s="277">
        <f t="shared" si="0"/>
        <v>267.005076142132</v>
      </c>
      <c r="Q13" s="167"/>
      <c r="R13" s="277">
        <f t="shared" si="4"/>
        <v>4.0050761421319798</v>
      </c>
      <c r="S13" s="163"/>
      <c r="T13" s="317">
        <f t="shared" si="5"/>
        <v>263</v>
      </c>
      <c r="U13" s="317">
        <v>252.72</v>
      </c>
      <c r="V13" s="278"/>
      <c r="Z13" s="287">
        <v>1116</v>
      </c>
      <c r="AA13" s="288">
        <v>359.39</v>
      </c>
      <c r="AB13" s="288">
        <v>5.39</v>
      </c>
      <c r="AC13" s="288">
        <v>252.72</v>
      </c>
      <c r="AD13" s="171">
        <f t="shared" si="1"/>
        <v>8.6294416246346373E-4</v>
      </c>
      <c r="AE13" s="171">
        <f t="shared" si="6"/>
        <v>-1.3849238578680199</v>
      </c>
      <c r="AF13" s="171">
        <f t="shared" si="7"/>
        <v>10.280000000000001</v>
      </c>
      <c r="AG13" s="171"/>
      <c r="AH13" s="30"/>
      <c r="AI13" s="292">
        <f>$F13-VLOOKUP($B13,'2017 2ºS - Região ABC e GRU'!$B$6:$F$51,5,FALSE)</f>
        <v>0</v>
      </c>
    </row>
    <row r="14" spans="1:56" s="279" customFormat="1" x14ac:dyDescent="0.25">
      <c r="A14" s="1"/>
      <c r="B14" s="22">
        <f>IF('Reaj 2016 - Região S e SE '!B14="","",'Reaj 2016 - Região S e SE '!B14)</f>
        <v>1107</v>
      </c>
      <c r="C14" s="9"/>
      <c r="D14" s="64" t="s">
        <v>12</v>
      </c>
      <c r="E14" s="1"/>
      <c r="F14" s="66">
        <f>'2017 2ºS - Região ABC e GRU'!F14</f>
        <v>361.42131979695432</v>
      </c>
      <c r="G14" s="67"/>
      <c r="H14" s="66">
        <f>'Reaj 2016 - Região S e SE '!R14</f>
        <v>4.9492385786802027</v>
      </c>
      <c r="I14" s="67"/>
      <c r="J14" s="66">
        <f>'Reaj 2016 - Região S e SE '!T14</f>
        <v>325</v>
      </c>
      <c r="K14" s="68"/>
      <c r="L14" s="275">
        <f t="shared" si="2"/>
        <v>0.17977528089887646</v>
      </c>
      <c r="M14" s="163"/>
      <c r="N14" s="276">
        <f t="shared" si="3"/>
        <v>64.974619289340126</v>
      </c>
      <c r="O14" s="163"/>
      <c r="P14" s="277">
        <f t="shared" si="0"/>
        <v>296.4467005076142</v>
      </c>
      <c r="Q14" s="167"/>
      <c r="R14" s="277">
        <f t="shared" si="4"/>
        <v>4.4467005076142128</v>
      </c>
      <c r="S14" s="163"/>
      <c r="T14" s="317">
        <f t="shared" si="5"/>
        <v>292</v>
      </c>
      <c r="U14" s="317">
        <v>281.125</v>
      </c>
      <c r="V14" s="278"/>
      <c r="Z14" s="287">
        <v>1107</v>
      </c>
      <c r="AA14" s="288">
        <v>361.42</v>
      </c>
      <c r="AB14" s="288">
        <v>5.42</v>
      </c>
      <c r="AC14" s="288">
        <v>281.125</v>
      </c>
      <c r="AD14" s="171">
        <f t="shared" si="1"/>
        <v>1.3197969543057297E-3</v>
      </c>
      <c r="AE14" s="171">
        <f t="shared" si="6"/>
        <v>-0.97329949238578717</v>
      </c>
      <c r="AF14" s="171">
        <f t="shared" si="7"/>
        <v>10.875</v>
      </c>
      <c r="AG14" s="171"/>
      <c r="AH14" s="30"/>
      <c r="AI14" s="292">
        <f>$F14-VLOOKUP($B14,'2017 2ºS - Região ABC e GRU'!$B$6:$F$51,5,FALSE)</f>
        <v>0</v>
      </c>
      <c r="AK14" s="7"/>
      <c r="BC14" s="7"/>
      <c r="BD14" s="7"/>
    </row>
    <row r="15" spans="1:56" s="279" customFormat="1" x14ac:dyDescent="0.25">
      <c r="A15" s="1"/>
      <c r="B15" s="187">
        <v>1134</v>
      </c>
      <c r="C15" s="335"/>
      <c r="D15" s="282" t="s">
        <v>498</v>
      </c>
      <c r="E15" s="336"/>
      <c r="F15" s="283">
        <f>F14</f>
        <v>361.42131979695432</v>
      </c>
      <c r="G15" s="337"/>
      <c r="H15" s="283"/>
      <c r="I15" s="337"/>
      <c r="J15" s="283"/>
      <c r="K15" s="338"/>
      <c r="L15" s="339">
        <f>L14</f>
        <v>0.17977528089887646</v>
      </c>
      <c r="M15" s="340"/>
      <c r="N15" s="341">
        <f>N14</f>
        <v>64.974619289340126</v>
      </c>
      <c r="O15" s="340"/>
      <c r="P15" s="342">
        <f>P14</f>
        <v>296.4467005076142</v>
      </c>
      <c r="Q15" s="343"/>
      <c r="R15" s="342">
        <f>R14</f>
        <v>4.4467005076142128</v>
      </c>
      <c r="S15" s="340"/>
      <c r="T15" s="293">
        <f>T14</f>
        <v>292</v>
      </c>
      <c r="U15" s="317"/>
      <c r="V15" s="278"/>
      <c r="Z15" s="287"/>
      <c r="AA15" s="288"/>
      <c r="AB15" s="288"/>
      <c r="AC15" s="288"/>
      <c r="AD15" s="171"/>
      <c r="AE15" s="171"/>
      <c r="AF15" s="171"/>
      <c r="AG15" s="171"/>
      <c r="AH15" s="30"/>
      <c r="AI15" s="292"/>
      <c r="AK15" s="7"/>
      <c r="BC15" s="7"/>
      <c r="BD15" s="7"/>
    </row>
    <row r="16" spans="1:56" x14ac:dyDescent="0.25">
      <c r="A16" s="1"/>
      <c r="B16" s="22">
        <f>IF('Reaj 2016 - Região S e SE '!B15="","",'Reaj 2016 - Região S e SE '!B15)</f>
        <v>2008</v>
      </c>
      <c r="C16" s="9"/>
      <c r="D16" s="64" t="s">
        <v>77</v>
      </c>
      <c r="E16" s="1"/>
      <c r="F16" s="66">
        <f>'2017 2ºS - Região ABC e GRU'!F16</f>
        <v>322.84263959390864</v>
      </c>
      <c r="G16" s="67"/>
      <c r="H16" s="66">
        <f>'Reaj 2016 - Região S e SE '!R15</f>
        <v>4.690355329949238</v>
      </c>
      <c r="I16" s="67"/>
      <c r="J16" s="66">
        <f>'Reaj 2016 - Região S e SE '!T15</f>
        <v>308</v>
      </c>
      <c r="K16" s="68"/>
      <c r="L16" s="275">
        <f t="shared" si="2"/>
        <v>0.17295597484276728</v>
      </c>
      <c r="M16" s="163"/>
      <c r="N16" s="276">
        <f t="shared" si="3"/>
        <v>55.837563451776646</v>
      </c>
      <c r="O16" s="163"/>
      <c r="P16" s="277">
        <f t="shared" si="0"/>
        <v>267.005076142132</v>
      </c>
      <c r="Q16" s="167"/>
      <c r="R16" s="277">
        <f t="shared" si="4"/>
        <v>4.0050761421319798</v>
      </c>
      <c r="S16" s="163"/>
      <c r="T16" s="317">
        <f t="shared" si="5"/>
        <v>263</v>
      </c>
      <c r="U16" s="325">
        <v>252.56</v>
      </c>
      <c r="V16" s="278"/>
      <c r="Z16" s="287">
        <v>2008</v>
      </c>
      <c r="AA16" s="288">
        <v>322.83999999999997</v>
      </c>
      <c r="AB16" s="288">
        <v>4.84</v>
      </c>
      <c r="AC16" s="288">
        <v>252.56</v>
      </c>
      <c r="AD16" s="171">
        <f t="shared" si="1"/>
        <v>2.6395939086683029E-3</v>
      </c>
      <c r="AE16" s="171">
        <f t="shared" si="6"/>
        <v>-0.83492385786802004</v>
      </c>
      <c r="AF16" s="171">
        <f t="shared" si="7"/>
        <v>10.439999999999998</v>
      </c>
      <c r="AG16" s="171"/>
      <c r="AH16" s="30"/>
      <c r="AI16" s="292">
        <f>$F16-VLOOKUP($B16,'2017 2ºS - Região ABC e GRU'!$B$6:$F$51,5,FALSE)</f>
        <v>0</v>
      </c>
    </row>
    <row r="17" spans="1:56" x14ac:dyDescent="0.25">
      <c r="A17" s="1"/>
      <c r="B17" s="22">
        <f>IF('Reaj 2016 - Região S e SE '!B17="","",'Reaj 2016 - Região S e SE '!B17)</f>
        <v>1112</v>
      </c>
      <c r="C17" s="9"/>
      <c r="D17" s="64" t="s">
        <v>14</v>
      </c>
      <c r="E17" s="1"/>
      <c r="F17" s="66">
        <f>'2017 2ºS - Região ABC e GRU'!F18</f>
        <v>345.17766497461929</v>
      </c>
      <c r="G17" s="67"/>
      <c r="H17" s="66">
        <f>'Reaj 2016 - Região S e SE '!R17</f>
        <v>4.7512690355329941</v>
      </c>
      <c r="I17" s="67"/>
      <c r="J17" s="66">
        <f>'Reaj 2016 - Região S e SE '!T17</f>
        <v>312</v>
      </c>
      <c r="K17" s="68"/>
      <c r="L17" s="275">
        <f t="shared" si="2"/>
        <v>0.22647058823529406</v>
      </c>
      <c r="M17" s="163"/>
      <c r="N17" s="276">
        <f t="shared" si="3"/>
        <v>78.172588832487293</v>
      </c>
      <c r="O17" s="163"/>
      <c r="P17" s="277">
        <f t="shared" si="0"/>
        <v>267.005076142132</v>
      </c>
      <c r="Q17" s="167"/>
      <c r="R17" s="277">
        <f t="shared" si="4"/>
        <v>4.0050761421319798</v>
      </c>
      <c r="S17" s="163"/>
      <c r="T17" s="317">
        <f t="shared" si="5"/>
        <v>263</v>
      </c>
      <c r="U17" s="317">
        <v>252.72</v>
      </c>
      <c r="V17" s="278"/>
      <c r="Z17" s="287">
        <v>1112</v>
      </c>
      <c r="AA17" s="288">
        <v>345.18</v>
      </c>
      <c r="AB17" s="288">
        <v>5.18</v>
      </c>
      <c r="AC17" s="288">
        <v>252.72</v>
      </c>
      <c r="AD17" s="171">
        <f t="shared" si="1"/>
        <v>-2.3350253807166155E-3</v>
      </c>
      <c r="AE17" s="171">
        <f t="shared" si="6"/>
        <v>-1.1749238578680199</v>
      </c>
      <c r="AF17" s="171">
        <f t="shared" si="7"/>
        <v>10.280000000000001</v>
      </c>
      <c r="AG17" s="171"/>
      <c r="AH17" s="30"/>
      <c r="AI17" s="292">
        <f>$F17-VLOOKUP($B17,'2017 2ºS - Região ABC e GRU'!$B$6:$F$51,5,FALSE)</f>
        <v>0</v>
      </c>
    </row>
    <row r="18" spans="1:56" x14ac:dyDescent="0.25">
      <c r="A18" s="1"/>
      <c r="B18" s="22">
        <f>IF('Reaj 2016 - Região S e SE '!B19="","",'Reaj 2016 - Região S e SE '!B19)</f>
        <v>1117</v>
      </c>
      <c r="C18" s="9"/>
      <c r="D18" s="64" t="s">
        <v>91</v>
      </c>
      <c r="E18" s="1"/>
      <c r="F18" s="66">
        <f>'2017 2ºS - Região ABC e GRU'!F19</f>
        <v>340.10152284263961</v>
      </c>
      <c r="G18" s="67"/>
      <c r="H18" s="66">
        <f>'Reaj 2016 - Região S e SE '!R19</f>
        <v>4.690355329949238</v>
      </c>
      <c r="I18" s="67"/>
      <c r="J18" s="66">
        <f>'Reaj 2016 - Região S e SE '!T19</f>
        <v>308</v>
      </c>
      <c r="K18" s="68"/>
      <c r="L18" s="275">
        <f t="shared" si="2"/>
        <v>0.217910447761194</v>
      </c>
      <c r="M18" s="163"/>
      <c r="N18" s="276">
        <f t="shared" si="3"/>
        <v>74.111675126903549</v>
      </c>
      <c r="O18" s="163"/>
      <c r="P18" s="277">
        <f t="shared" si="0"/>
        <v>265.98984771573606</v>
      </c>
      <c r="Q18" s="167"/>
      <c r="R18" s="277">
        <f t="shared" si="4"/>
        <v>3.9898477157360408</v>
      </c>
      <c r="S18" s="163"/>
      <c r="T18" s="317">
        <f t="shared" si="5"/>
        <v>262</v>
      </c>
      <c r="U18" s="317">
        <v>251.02</v>
      </c>
      <c r="V18" s="278"/>
      <c r="Z18" s="287">
        <v>1117</v>
      </c>
      <c r="AA18" s="288">
        <v>340.1</v>
      </c>
      <c r="AB18" s="288">
        <v>5.0999999999999996</v>
      </c>
      <c r="AC18" s="288">
        <v>251.02</v>
      </c>
      <c r="AD18" s="171">
        <f t="shared" si="1"/>
        <v>1.5228426395879069E-3</v>
      </c>
      <c r="AE18" s="171">
        <f t="shared" si="6"/>
        <v>-1.1101522842639588</v>
      </c>
      <c r="AF18" s="171">
        <f t="shared" si="7"/>
        <v>10.97999999999999</v>
      </c>
      <c r="AG18" s="171"/>
      <c r="AH18" s="30"/>
      <c r="AI18" s="292">
        <f>$F18-VLOOKUP($B18,'2017 2ºS - Região ABC e GRU'!$B$6:$F$51,5,FALSE)</f>
        <v>0</v>
      </c>
    </row>
    <row r="19" spans="1:56" x14ac:dyDescent="0.25">
      <c r="A19" s="1"/>
      <c r="B19" s="22">
        <v>1139</v>
      </c>
      <c r="C19" s="9"/>
      <c r="D19" s="64" t="s">
        <v>114</v>
      </c>
      <c r="E19" s="1"/>
      <c r="F19" s="66">
        <f>'2017 2ºS - Região ABC e GRU'!F20</f>
        <v>340.10152284263961</v>
      </c>
      <c r="G19" s="67"/>
      <c r="H19" s="66">
        <f>'Reaj 2016 - Região S e SE '!R20</f>
        <v>4.690355329949238</v>
      </c>
      <c r="I19" s="67"/>
      <c r="J19" s="66">
        <f>'Reaj 2016 - Região S e SE '!T20</f>
        <v>308</v>
      </c>
      <c r="K19" s="68"/>
      <c r="L19" s="275">
        <f t="shared" si="2"/>
        <v>0.217910447761194</v>
      </c>
      <c r="M19" s="163"/>
      <c r="N19" s="276">
        <f t="shared" si="3"/>
        <v>74.111675126903549</v>
      </c>
      <c r="O19" s="163"/>
      <c r="P19" s="277">
        <f t="shared" si="0"/>
        <v>265.98984771573606</v>
      </c>
      <c r="Q19" s="167"/>
      <c r="R19" s="277">
        <f t="shared" si="4"/>
        <v>3.9898477157360408</v>
      </c>
      <c r="S19" s="163"/>
      <c r="T19" s="317">
        <f t="shared" si="5"/>
        <v>262</v>
      </c>
      <c r="U19" s="317">
        <v>251.02</v>
      </c>
      <c r="V19" s="278"/>
      <c r="Z19" s="287">
        <v>1139</v>
      </c>
      <c r="AA19" s="288">
        <v>340.1</v>
      </c>
      <c r="AB19" s="288">
        <v>5.0999999999999996</v>
      </c>
      <c r="AC19" s="288">
        <v>251.02</v>
      </c>
      <c r="AD19" s="171">
        <f t="shared" si="1"/>
        <v>1.5228426395879069E-3</v>
      </c>
      <c r="AE19" s="171">
        <f t="shared" si="6"/>
        <v>-1.1101522842639588</v>
      </c>
      <c r="AF19" s="171">
        <f t="shared" si="7"/>
        <v>10.97999999999999</v>
      </c>
      <c r="AG19" s="171"/>
      <c r="AH19" s="30"/>
      <c r="AI19" s="292">
        <f>$F19-VLOOKUP($B19,'2017 2ºS - Região ABC e GRU'!$B$6:$F$51,5,FALSE)</f>
        <v>0</v>
      </c>
    </row>
    <row r="20" spans="1:56" x14ac:dyDescent="0.25">
      <c r="A20" s="1"/>
      <c r="B20" s="22">
        <f>IF('Reaj 2016 - Região S e SE '!B22="","",'Reaj 2016 - Região S e SE '!B22)</f>
        <v>1120</v>
      </c>
      <c r="C20" s="9"/>
      <c r="D20" s="64" t="s">
        <v>92</v>
      </c>
      <c r="E20" s="1"/>
      <c r="F20" s="66">
        <f>'2017 2ºS - Região ABC e GRU'!F21</f>
        <v>340.10152284263961</v>
      </c>
      <c r="G20" s="67"/>
      <c r="H20" s="66">
        <f>'Reaj 2016 - Região S e SE '!R22</f>
        <v>4.690355329949238</v>
      </c>
      <c r="I20" s="67"/>
      <c r="J20" s="66">
        <f>'Reaj 2016 - Região S e SE '!T22</f>
        <v>308</v>
      </c>
      <c r="K20" s="68"/>
      <c r="L20" s="275">
        <f t="shared" si="2"/>
        <v>0.217910447761194</v>
      </c>
      <c r="M20" s="163"/>
      <c r="N20" s="276">
        <f t="shared" si="3"/>
        <v>74.111675126903549</v>
      </c>
      <c r="O20" s="163"/>
      <c r="P20" s="277">
        <f t="shared" si="0"/>
        <v>265.98984771573606</v>
      </c>
      <c r="Q20" s="167"/>
      <c r="R20" s="277">
        <f t="shared" si="4"/>
        <v>3.9898477157360408</v>
      </c>
      <c r="S20" s="163"/>
      <c r="T20" s="317">
        <f t="shared" si="5"/>
        <v>262</v>
      </c>
      <c r="U20" s="317">
        <v>251.02</v>
      </c>
      <c r="V20" s="278"/>
      <c r="Z20" s="287">
        <v>1120</v>
      </c>
      <c r="AA20" s="288">
        <v>340.1</v>
      </c>
      <c r="AB20" s="288">
        <v>5.0999999999999996</v>
      </c>
      <c r="AC20" s="288">
        <v>251.02</v>
      </c>
      <c r="AD20" s="171">
        <f t="shared" si="1"/>
        <v>1.5228426395879069E-3</v>
      </c>
      <c r="AE20" s="171">
        <f t="shared" ref="AE20:AE50" si="8">R20-AB20</f>
        <v>-1.1101522842639588</v>
      </c>
      <c r="AF20" s="171">
        <f t="shared" ref="AF20:AF50" si="9">T20-AC20</f>
        <v>10.97999999999999</v>
      </c>
      <c r="AG20" s="171"/>
      <c r="AH20" s="30"/>
      <c r="AI20" s="292">
        <f>$F20-VLOOKUP($B20,'2017 2ºS - Região ABC e GRU'!$B$6:$F$51,5,FALSE)</f>
        <v>0</v>
      </c>
    </row>
    <row r="21" spans="1:56" x14ac:dyDescent="0.25">
      <c r="A21" s="1"/>
      <c r="B21" s="22">
        <v>1113</v>
      </c>
      <c r="C21" s="9"/>
      <c r="D21" s="64" t="s">
        <v>97</v>
      </c>
      <c r="E21" s="1"/>
      <c r="F21" s="66">
        <f>'2017 2ºS - Região ABC e GRU'!F22</f>
        <v>340.10152284263961</v>
      </c>
      <c r="G21" s="67"/>
      <c r="H21" s="66">
        <f>'Reaj 2016 - Região S e SE '!R23</f>
        <v>4.690355329949238</v>
      </c>
      <c r="I21" s="67"/>
      <c r="J21" s="66">
        <f>'Reaj 2016 - Região S e SE '!T23</f>
        <v>308</v>
      </c>
      <c r="K21" s="68"/>
      <c r="L21" s="275">
        <f t="shared" si="2"/>
        <v>0.217910447761194</v>
      </c>
      <c r="M21" s="163"/>
      <c r="N21" s="276">
        <f t="shared" si="3"/>
        <v>74.111675126903549</v>
      </c>
      <c r="O21" s="163"/>
      <c r="P21" s="277">
        <f t="shared" si="0"/>
        <v>265.98984771573606</v>
      </c>
      <c r="Q21" s="167"/>
      <c r="R21" s="277">
        <f t="shared" si="4"/>
        <v>3.9898477157360408</v>
      </c>
      <c r="S21" s="163"/>
      <c r="T21" s="317">
        <f t="shared" si="5"/>
        <v>262</v>
      </c>
      <c r="U21" s="317">
        <v>251.02</v>
      </c>
      <c r="V21" s="278"/>
      <c r="Z21" s="287">
        <v>1113</v>
      </c>
      <c r="AA21" s="288">
        <v>340.1</v>
      </c>
      <c r="AB21" s="288">
        <v>5.0999999999999996</v>
      </c>
      <c r="AC21" s="288">
        <v>251.02</v>
      </c>
      <c r="AD21" s="171">
        <f t="shared" si="1"/>
        <v>1.5228426395879069E-3</v>
      </c>
      <c r="AE21" s="171">
        <f t="shared" si="8"/>
        <v>-1.1101522842639588</v>
      </c>
      <c r="AF21" s="171">
        <f t="shared" si="9"/>
        <v>10.97999999999999</v>
      </c>
      <c r="AG21" s="171"/>
      <c r="AH21" s="30"/>
      <c r="AI21" s="292">
        <f>$F21-VLOOKUP($B21,'2017 2ºS - Região ABC e GRU'!$B$6:$F$51,5,FALSE)</f>
        <v>0</v>
      </c>
    </row>
    <row r="22" spans="1:56" ht="16.5" hidden="1" customHeight="1" x14ac:dyDescent="0.25">
      <c r="A22" s="1"/>
      <c r="B22" s="22">
        <f>IF('Reaj 2016 - Região S e SE '!B24="","",'Reaj 2016 - Região S e SE '!B24)</f>
        <v>1105</v>
      </c>
      <c r="C22" s="9"/>
      <c r="D22" s="64" t="s">
        <v>15</v>
      </c>
      <c r="E22" s="1"/>
      <c r="F22" s="66">
        <f>'2017 2ºS - Região ABC e GRU'!F23</f>
        <v>345.17766497461929</v>
      </c>
      <c r="G22" s="67"/>
      <c r="H22" s="66">
        <f>'Reaj 2016 - Região S e SE '!R24</f>
        <v>4.7512690355329941</v>
      </c>
      <c r="I22" s="67"/>
      <c r="J22" s="66">
        <f>'Reaj 2016 - Região S e SE '!T24</f>
        <v>312</v>
      </c>
      <c r="K22" s="68"/>
      <c r="L22" s="275">
        <f t="shared" si="2"/>
        <v>0.97058823529411753</v>
      </c>
      <c r="M22" s="163"/>
      <c r="N22" s="276">
        <f t="shared" si="3"/>
        <v>335.02538071065987</v>
      </c>
      <c r="O22" s="163"/>
      <c r="P22" s="277">
        <f t="shared" si="0"/>
        <v>10.152284263959391</v>
      </c>
      <c r="Q22" s="167"/>
      <c r="R22" s="277">
        <f t="shared" si="4"/>
        <v>0.15228426395939085</v>
      </c>
      <c r="S22" s="163"/>
      <c r="T22" s="317">
        <f t="shared" si="5"/>
        <v>10</v>
      </c>
      <c r="U22" s="317"/>
      <c r="V22" s="278"/>
      <c r="Z22" s="287" t="e">
        <v>#N/A</v>
      </c>
      <c r="AA22" s="288" t="e">
        <v>#N/A</v>
      </c>
      <c r="AB22" s="288" t="e">
        <v>#N/A</v>
      </c>
      <c r="AC22" s="288" t="e">
        <v>#N/A</v>
      </c>
      <c r="AD22" s="171" t="e">
        <f t="shared" si="1"/>
        <v>#N/A</v>
      </c>
      <c r="AE22" s="171" t="e">
        <f t="shared" si="8"/>
        <v>#N/A</v>
      </c>
      <c r="AF22" s="171" t="e">
        <f t="shared" si="9"/>
        <v>#N/A</v>
      </c>
      <c r="AG22" s="171"/>
      <c r="AH22" s="30"/>
      <c r="AI22" s="292">
        <f>$F22-VLOOKUP($B22,'2017 2ºS - Região ABC e GRU'!$B$6:$F$51,5,FALSE)</f>
        <v>0</v>
      </c>
    </row>
    <row r="23" spans="1:56" ht="16.5" customHeight="1" x14ac:dyDescent="0.25">
      <c r="A23" s="1"/>
      <c r="B23" s="99">
        <v>1141</v>
      </c>
      <c r="C23" s="100"/>
      <c r="D23" s="64" t="s">
        <v>286</v>
      </c>
      <c r="E23" s="1"/>
      <c r="F23" s="66">
        <f>F22</f>
        <v>345.17766497461929</v>
      </c>
      <c r="G23" s="67"/>
      <c r="H23" s="66"/>
      <c r="I23" s="67"/>
      <c r="J23" s="66"/>
      <c r="K23" s="68"/>
      <c r="L23" s="275">
        <f>IF(T23="","",N23/F23)</f>
        <v>0.22647058823529406</v>
      </c>
      <c r="M23" s="163"/>
      <c r="N23" s="276">
        <f>IF(T23="","",F23-P23)</f>
        <v>78.172588832487293</v>
      </c>
      <c r="O23" s="163"/>
      <c r="P23" s="66">
        <f t="shared" si="0"/>
        <v>267.005076142132</v>
      </c>
      <c r="Q23" s="167"/>
      <c r="R23" s="277">
        <f t="shared" si="4"/>
        <v>4.0050761421319798</v>
      </c>
      <c r="S23" s="163"/>
      <c r="T23" s="317">
        <f t="shared" si="5"/>
        <v>263</v>
      </c>
      <c r="U23" s="66">
        <v>252.72</v>
      </c>
      <c r="V23" s="278"/>
      <c r="Z23" s="287">
        <v>1141</v>
      </c>
      <c r="AA23" s="288">
        <v>345.18</v>
      </c>
      <c r="AB23" s="288">
        <v>5.18</v>
      </c>
      <c r="AC23" s="288">
        <v>252.72</v>
      </c>
      <c r="AD23" s="171">
        <f t="shared" si="1"/>
        <v>-2.3350253807166155E-3</v>
      </c>
      <c r="AE23" s="171">
        <f>R23-AB23</f>
        <v>-1.1749238578680199</v>
      </c>
      <c r="AF23" s="171">
        <f t="shared" si="9"/>
        <v>10.280000000000001</v>
      </c>
      <c r="AG23" s="171"/>
      <c r="AH23" s="30"/>
      <c r="AI23" s="292">
        <f>$F23-VLOOKUP($B23,'2017 2ºS - Região ABC e GRU'!$B$6:$F$51,5,FALSE)</f>
        <v>0</v>
      </c>
    </row>
    <row r="24" spans="1:56" x14ac:dyDescent="0.25">
      <c r="A24" s="1"/>
      <c r="B24" s="22">
        <f>IF('Reaj 2016 - Região S e SE '!B26="","",'Reaj 2016 - Região S e SE '!B26)</f>
        <v>1128</v>
      </c>
      <c r="C24" s="9"/>
      <c r="D24" s="64" t="s">
        <v>93</v>
      </c>
      <c r="E24" s="1"/>
      <c r="F24" s="66">
        <f>'2017 2ºS - Região ABC e GRU'!F25</f>
        <v>340.10152284263961</v>
      </c>
      <c r="G24" s="67"/>
      <c r="H24" s="66">
        <f>'Reaj 2016 - Região S e SE '!R26</f>
        <v>4.690355329949238</v>
      </c>
      <c r="I24" s="67"/>
      <c r="J24" s="66">
        <f>'Reaj 2016 - Região S e SE '!T26</f>
        <v>308</v>
      </c>
      <c r="K24" s="68"/>
      <c r="L24" s="275">
        <f t="shared" si="2"/>
        <v>0.217910447761194</v>
      </c>
      <c r="M24" s="163"/>
      <c r="N24" s="276">
        <f t="shared" si="3"/>
        <v>74.111675126903549</v>
      </c>
      <c r="O24" s="163"/>
      <c r="P24" s="277">
        <f t="shared" si="0"/>
        <v>265.98984771573606</v>
      </c>
      <c r="Q24" s="167"/>
      <c r="R24" s="277">
        <f t="shared" si="4"/>
        <v>3.9898477157360408</v>
      </c>
      <c r="S24" s="163"/>
      <c r="T24" s="317">
        <f t="shared" si="5"/>
        <v>262</v>
      </c>
      <c r="U24" s="317">
        <v>251.02</v>
      </c>
      <c r="V24" s="278"/>
      <c r="Z24" s="287">
        <v>1128</v>
      </c>
      <c r="AA24" s="288">
        <v>340.1</v>
      </c>
      <c r="AB24" s="288">
        <v>5.0999999999999996</v>
      </c>
      <c r="AC24" s="288">
        <v>251.02</v>
      </c>
      <c r="AD24" s="171">
        <f t="shared" si="1"/>
        <v>1.5228426395879069E-3</v>
      </c>
      <c r="AE24" s="171">
        <f t="shared" si="8"/>
        <v>-1.1101522842639588</v>
      </c>
      <c r="AF24" s="171">
        <f t="shared" si="9"/>
        <v>10.97999999999999</v>
      </c>
      <c r="AG24" s="171"/>
      <c r="AH24" s="30"/>
      <c r="AI24" s="292">
        <f>$F24-VLOOKUP($B24,'2017 2ºS - Região ABC e GRU'!$B$6:$F$51,5,FALSE)</f>
        <v>0</v>
      </c>
    </row>
    <row r="25" spans="1:56" hidden="1" x14ac:dyDescent="0.25">
      <c r="A25" s="1"/>
      <c r="B25" s="22">
        <f>IF('Reaj 2016 - Região S e SE '!B27="","",'Reaj 2016 - Região S e SE '!B27)</f>
        <v>1125</v>
      </c>
      <c r="C25" s="9"/>
      <c r="D25" s="64" t="s">
        <v>17</v>
      </c>
      <c r="E25" s="1"/>
      <c r="F25" s="66">
        <f>'2017 2ºS - Região ABC e GRU'!F26</f>
        <v>345.17766497461929</v>
      </c>
      <c r="G25" s="67"/>
      <c r="H25" s="66">
        <f>'Reaj 2016 - Região S e SE '!R27</f>
        <v>4.7512690355329941</v>
      </c>
      <c r="I25" s="67"/>
      <c r="J25" s="66">
        <f>'Reaj 2016 - Região S e SE '!T27</f>
        <v>312</v>
      </c>
      <c r="K25" s="68"/>
      <c r="L25" s="275">
        <f t="shared" si="2"/>
        <v>0.97058823529411753</v>
      </c>
      <c r="M25" s="163"/>
      <c r="N25" s="276">
        <f t="shared" si="3"/>
        <v>335.02538071065987</v>
      </c>
      <c r="O25" s="163"/>
      <c r="P25" s="277">
        <f t="shared" si="0"/>
        <v>10.152284263959391</v>
      </c>
      <c r="Q25" s="167"/>
      <c r="R25" s="277">
        <f t="shared" si="4"/>
        <v>0.15228426395939085</v>
      </c>
      <c r="S25" s="163"/>
      <c r="T25" s="317">
        <f t="shared" si="5"/>
        <v>10</v>
      </c>
      <c r="U25" s="317"/>
      <c r="V25" s="278"/>
      <c r="Z25" s="287" t="e">
        <v>#N/A</v>
      </c>
      <c r="AA25" s="288" t="e">
        <v>#N/A</v>
      </c>
      <c r="AB25" s="288" t="e">
        <v>#N/A</v>
      </c>
      <c r="AC25" s="288" t="e">
        <v>#N/A</v>
      </c>
      <c r="AD25" s="171" t="e">
        <f t="shared" si="1"/>
        <v>#N/A</v>
      </c>
      <c r="AE25" s="171" t="e">
        <f t="shared" si="8"/>
        <v>#N/A</v>
      </c>
      <c r="AF25" s="171" t="e">
        <f t="shared" si="9"/>
        <v>#N/A</v>
      </c>
      <c r="AG25" s="171"/>
      <c r="AH25" s="30"/>
      <c r="AI25" s="292">
        <f>$F25-VLOOKUP($B25,'2017 2ºS - Região ABC e GRU'!$B$6:$F$51,5,FALSE)</f>
        <v>0</v>
      </c>
    </row>
    <row r="26" spans="1:56" hidden="1" x14ac:dyDescent="0.25">
      <c r="A26" s="1"/>
      <c r="B26" s="22">
        <f>IF('Reaj 2016 - Região S e SE '!B29="","",'Reaj 2016 - Região S e SE '!B29)</f>
        <v>1114</v>
      </c>
      <c r="C26" s="9"/>
      <c r="D26" s="64" t="s">
        <v>19</v>
      </c>
      <c r="E26" s="1"/>
      <c r="F26" s="66">
        <f>'2017 2ºS - Região ABC e GRU'!F27</f>
        <v>345.17766497461929</v>
      </c>
      <c r="G26" s="67"/>
      <c r="H26" s="66">
        <f>'Reaj 2016 - Região S e SE '!R29</f>
        <v>4.7512690355329941</v>
      </c>
      <c r="I26" s="67"/>
      <c r="J26" s="66">
        <f>'Reaj 2016 - Região S e SE '!T29</f>
        <v>312</v>
      </c>
      <c r="K26" s="68"/>
      <c r="L26" s="275">
        <f t="shared" si="2"/>
        <v>0.97058823529411753</v>
      </c>
      <c r="M26" s="163"/>
      <c r="N26" s="276">
        <f t="shared" si="3"/>
        <v>335.02538071065987</v>
      </c>
      <c r="O26" s="163"/>
      <c r="P26" s="277">
        <f t="shared" si="0"/>
        <v>10.152284263959391</v>
      </c>
      <c r="Q26" s="167"/>
      <c r="R26" s="277">
        <f t="shared" si="4"/>
        <v>0.15228426395939085</v>
      </c>
      <c r="S26" s="163"/>
      <c r="T26" s="317">
        <f t="shared" si="5"/>
        <v>10</v>
      </c>
      <c r="U26" s="317"/>
      <c r="V26" s="278"/>
      <c r="Z26" s="287" t="e">
        <v>#N/A</v>
      </c>
      <c r="AA26" s="288" t="e">
        <v>#N/A</v>
      </c>
      <c r="AB26" s="288" t="e">
        <v>#N/A</v>
      </c>
      <c r="AC26" s="288" t="e">
        <v>#N/A</v>
      </c>
      <c r="AD26" s="171" t="e">
        <f t="shared" si="1"/>
        <v>#N/A</v>
      </c>
      <c r="AE26" s="171" t="e">
        <f t="shared" si="8"/>
        <v>#N/A</v>
      </c>
      <c r="AF26" s="171" t="e">
        <f t="shared" si="9"/>
        <v>#N/A</v>
      </c>
      <c r="AG26" s="171"/>
      <c r="AH26" s="30"/>
      <c r="AI26" s="292">
        <f>$F26-VLOOKUP($B26,'2017 2ºS - Região ABC e GRU'!$B$6:$F$51,5,FALSE)</f>
        <v>0</v>
      </c>
    </row>
    <row r="27" spans="1:56" x14ac:dyDescent="0.25">
      <c r="A27" s="1"/>
      <c r="B27" s="22">
        <f>IF('Reaj 2016 - Região S e SE '!B30="","",'Reaj 2016 - Região S e SE '!B30)</f>
        <v>1132</v>
      </c>
      <c r="C27" s="9"/>
      <c r="D27" s="64" t="s">
        <v>94</v>
      </c>
      <c r="E27" s="1"/>
      <c r="F27" s="66">
        <f>'2017 2ºS - Região ABC e GRU'!F28</f>
        <v>340.10152284263961</v>
      </c>
      <c r="G27" s="67"/>
      <c r="H27" s="66">
        <f>'Reaj 2016 - Região S e SE '!R30</f>
        <v>4.690355329949238</v>
      </c>
      <c r="I27" s="67"/>
      <c r="J27" s="66">
        <f>'Reaj 2016 - Região S e SE '!T30</f>
        <v>308</v>
      </c>
      <c r="K27" s="68"/>
      <c r="L27" s="275">
        <f t="shared" si="2"/>
        <v>0.217910447761194</v>
      </c>
      <c r="M27" s="163"/>
      <c r="N27" s="276">
        <f t="shared" si="3"/>
        <v>74.111675126903549</v>
      </c>
      <c r="O27" s="163"/>
      <c r="P27" s="277">
        <f t="shared" si="0"/>
        <v>265.98984771573606</v>
      </c>
      <c r="Q27" s="167"/>
      <c r="R27" s="277">
        <f t="shared" si="4"/>
        <v>3.9898477157360408</v>
      </c>
      <c r="S27" s="163"/>
      <c r="T27" s="317">
        <f t="shared" si="5"/>
        <v>262</v>
      </c>
      <c r="U27" s="317">
        <v>251.02</v>
      </c>
      <c r="V27" s="278"/>
      <c r="Z27" s="287">
        <v>1132</v>
      </c>
      <c r="AA27" s="288">
        <v>340.1</v>
      </c>
      <c r="AB27" s="288">
        <v>5.0999999999999996</v>
      </c>
      <c r="AC27" s="288">
        <v>251.02</v>
      </c>
      <c r="AD27" s="171">
        <f t="shared" si="1"/>
        <v>1.5228426395879069E-3</v>
      </c>
      <c r="AE27" s="171">
        <f t="shared" si="8"/>
        <v>-1.1101522842639588</v>
      </c>
      <c r="AF27" s="171">
        <f t="shared" si="9"/>
        <v>10.97999999999999</v>
      </c>
      <c r="AG27" s="171"/>
      <c r="AH27" s="30"/>
      <c r="AI27" s="292">
        <f>$F27-VLOOKUP($B27,'2017 2ºS - Região ABC e GRU'!$B$6:$F$51,5,FALSE)</f>
        <v>0</v>
      </c>
    </row>
    <row r="28" spans="1:56" hidden="1" x14ac:dyDescent="0.25">
      <c r="A28" s="1"/>
      <c r="B28" s="22">
        <f>IF('Reaj 2016 - Região S e SE '!B31="","",'Reaj 2016 - Região S e SE '!B31)</f>
        <v>1115</v>
      </c>
      <c r="C28" s="9"/>
      <c r="D28" s="64" t="s">
        <v>20</v>
      </c>
      <c r="E28" s="1"/>
      <c r="F28" s="66">
        <f>'2017 2ºS - Região ABC e GRU'!F29</f>
        <v>345.17766497461929</v>
      </c>
      <c r="G28" s="67"/>
      <c r="H28" s="66">
        <f>'Reaj 2016 - Região S e SE '!R31</f>
        <v>4.7512690355329941</v>
      </c>
      <c r="I28" s="67"/>
      <c r="J28" s="66">
        <f>'Reaj 2016 - Região S e SE '!T31</f>
        <v>312</v>
      </c>
      <c r="K28" s="68"/>
      <c r="L28" s="275">
        <f t="shared" si="2"/>
        <v>0.97058823529411753</v>
      </c>
      <c r="M28" s="163"/>
      <c r="N28" s="276">
        <f t="shared" si="3"/>
        <v>335.02538071065987</v>
      </c>
      <c r="O28" s="163"/>
      <c r="P28" s="277">
        <f t="shared" si="0"/>
        <v>10.152284263959391</v>
      </c>
      <c r="Q28" s="167"/>
      <c r="R28" s="277">
        <f t="shared" si="4"/>
        <v>0.15228426395939085</v>
      </c>
      <c r="S28" s="163"/>
      <c r="T28" s="317">
        <f t="shared" si="5"/>
        <v>10</v>
      </c>
      <c r="U28" s="317"/>
      <c r="V28" s="278"/>
      <c r="Z28" s="287" t="e">
        <v>#N/A</v>
      </c>
      <c r="AA28" s="288" t="e">
        <v>#N/A</v>
      </c>
      <c r="AB28" s="288" t="e">
        <v>#N/A</v>
      </c>
      <c r="AC28" s="288" t="e">
        <v>#N/A</v>
      </c>
      <c r="AD28" s="171" t="e">
        <f t="shared" si="1"/>
        <v>#N/A</v>
      </c>
      <c r="AE28" s="171" t="e">
        <f t="shared" si="8"/>
        <v>#N/A</v>
      </c>
      <c r="AF28" s="171" t="e">
        <f t="shared" si="9"/>
        <v>#N/A</v>
      </c>
      <c r="AG28" s="171"/>
      <c r="AH28" s="30"/>
      <c r="AI28" s="292">
        <f>$F28-VLOOKUP($B28,'2017 2ºS - Região ABC e GRU'!$B$6:$F$51,5,FALSE)</f>
        <v>0</v>
      </c>
    </row>
    <row r="29" spans="1:56" x14ac:dyDescent="0.25">
      <c r="A29" s="1"/>
      <c r="B29" s="99">
        <v>1142</v>
      </c>
      <c r="C29" s="100"/>
      <c r="D29" s="64" t="s">
        <v>287</v>
      </c>
      <c r="E29" s="1"/>
      <c r="F29" s="66">
        <f>F28</f>
        <v>345.17766497461929</v>
      </c>
      <c r="G29" s="67"/>
      <c r="H29" s="66"/>
      <c r="I29" s="67"/>
      <c r="J29" s="66"/>
      <c r="K29" s="68"/>
      <c r="L29" s="275">
        <f>IF(T29="","",N29/F29)</f>
        <v>0.22647058823529406</v>
      </c>
      <c r="M29" s="163"/>
      <c r="N29" s="276">
        <f>IF(T29="","",F29-P29)</f>
        <v>78.172588832487293</v>
      </c>
      <c r="O29" s="163"/>
      <c r="P29" s="66">
        <f t="shared" si="0"/>
        <v>267.005076142132</v>
      </c>
      <c r="Q29" s="167"/>
      <c r="R29" s="277">
        <f t="shared" si="4"/>
        <v>4.0050761421319798</v>
      </c>
      <c r="S29" s="163"/>
      <c r="T29" s="317">
        <f t="shared" si="5"/>
        <v>263</v>
      </c>
      <c r="U29" s="66">
        <v>252.72</v>
      </c>
      <c r="V29" s="278"/>
      <c r="Z29" s="287">
        <v>1142</v>
      </c>
      <c r="AA29" s="288">
        <v>345.18</v>
      </c>
      <c r="AB29" s="288">
        <v>5.18</v>
      </c>
      <c r="AC29" s="288">
        <v>252.72</v>
      </c>
      <c r="AD29" s="171">
        <f t="shared" si="1"/>
        <v>-2.3350253807166155E-3</v>
      </c>
      <c r="AE29" s="171">
        <f t="shared" si="8"/>
        <v>-1.1749238578680199</v>
      </c>
      <c r="AF29" s="171">
        <f t="shared" si="9"/>
        <v>10.280000000000001</v>
      </c>
      <c r="AG29" s="171"/>
      <c r="AH29" s="30"/>
      <c r="AI29" s="292">
        <f>$F29-VLOOKUP($B29,'2017 2ºS - Região ABC e GRU'!$B$6:$F$51,5,FALSE)</f>
        <v>0</v>
      </c>
    </row>
    <row r="30" spans="1:56" hidden="1" x14ac:dyDescent="0.25">
      <c r="A30" s="1"/>
      <c r="B30" s="22">
        <f>IF('Reaj 2016 - Região S e SE '!B32="","",'Reaj 2016 - Região S e SE '!B32)</f>
        <v>1126</v>
      </c>
      <c r="C30" s="9"/>
      <c r="D30" s="64" t="s">
        <v>44</v>
      </c>
      <c r="E30" s="1"/>
      <c r="F30" s="66">
        <f>'2017 2ºS - Região ABC e GRU'!F31</f>
        <v>345.17766497461929</v>
      </c>
      <c r="G30" s="67"/>
      <c r="H30" s="66">
        <f>'Reaj 2016 - Região S e SE '!R32</f>
        <v>4.7512690355329941</v>
      </c>
      <c r="I30" s="67"/>
      <c r="J30" s="66">
        <f>'Reaj 2016 - Região S e SE '!T32</f>
        <v>312</v>
      </c>
      <c r="K30" s="68"/>
      <c r="L30" s="275">
        <f t="shared" si="2"/>
        <v>0.97058823529411753</v>
      </c>
      <c r="M30" s="163"/>
      <c r="N30" s="276">
        <f t="shared" si="3"/>
        <v>335.02538071065987</v>
      </c>
      <c r="O30" s="163"/>
      <c r="P30" s="277">
        <f t="shared" si="0"/>
        <v>10.152284263959391</v>
      </c>
      <c r="Q30" s="167"/>
      <c r="R30" s="277">
        <f t="shared" si="4"/>
        <v>0.15228426395939085</v>
      </c>
      <c r="S30" s="163"/>
      <c r="T30" s="317">
        <f t="shared" si="5"/>
        <v>10</v>
      </c>
      <c r="U30" s="317"/>
      <c r="V30" s="278"/>
      <c r="Z30" s="287" t="e">
        <v>#N/A</v>
      </c>
      <c r="AA30" s="288">
        <v>345.18</v>
      </c>
      <c r="AB30" s="288">
        <v>5.18</v>
      </c>
      <c r="AC30" s="288" t="e">
        <v>#N/A</v>
      </c>
      <c r="AD30" s="171">
        <f t="shared" si="1"/>
        <v>-2.3350253807166155E-3</v>
      </c>
      <c r="AE30" s="171">
        <f t="shared" si="8"/>
        <v>-5.0277157360406086</v>
      </c>
      <c r="AF30" s="171" t="e">
        <f t="shared" si="9"/>
        <v>#N/A</v>
      </c>
      <c r="AG30" s="171"/>
      <c r="AH30" s="30"/>
      <c r="AI30" s="292">
        <f>$F30-VLOOKUP($B30,'2017 2ºS - Região ABC e GRU'!$B$6:$F$51,5,FALSE)</f>
        <v>0</v>
      </c>
    </row>
    <row r="31" spans="1:56" s="279" customFormat="1" x14ac:dyDescent="0.25">
      <c r="A31" s="1"/>
      <c r="B31" s="22">
        <f>IF('Reaj 2016 - Região S e SE '!B33="","",'Reaj 2016 - Região S e SE '!B33)</f>
        <v>1122</v>
      </c>
      <c r="C31" s="9"/>
      <c r="D31" s="64" t="s">
        <v>21</v>
      </c>
      <c r="E31" s="1"/>
      <c r="F31" s="66">
        <f>'2017 2ºS - Região ABC e GRU'!F32</f>
        <v>361.42131979695432</v>
      </c>
      <c r="G31" s="67"/>
      <c r="H31" s="66">
        <f>'Reaj 2016 - Região S e SE '!R33</f>
        <v>4.9492385786802027</v>
      </c>
      <c r="I31" s="67"/>
      <c r="J31" s="66">
        <f>'Reaj 2016 - Região S e SE '!T33</f>
        <v>325</v>
      </c>
      <c r="K31" s="68"/>
      <c r="L31" s="275">
        <f t="shared" si="2"/>
        <v>0.17977528089887646</v>
      </c>
      <c r="M31" s="163"/>
      <c r="N31" s="276">
        <f t="shared" si="3"/>
        <v>64.974619289340126</v>
      </c>
      <c r="O31" s="163"/>
      <c r="P31" s="277">
        <f t="shared" si="0"/>
        <v>296.4467005076142</v>
      </c>
      <c r="Q31" s="167"/>
      <c r="R31" s="277">
        <f t="shared" si="4"/>
        <v>4.4467005076142128</v>
      </c>
      <c r="S31" s="163"/>
      <c r="T31" s="317">
        <f t="shared" si="5"/>
        <v>292</v>
      </c>
      <c r="U31" s="317">
        <v>281.125</v>
      </c>
      <c r="V31" s="278"/>
      <c r="Z31" s="287">
        <v>1122</v>
      </c>
      <c r="AA31" s="288">
        <v>361.42</v>
      </c>
      <c r="AB31" s="288">
        <v>5.42</v>
      </c>
      <c r="AC31" s="288">
        <v>281.125</v>
      </c>
      <c r="AD31" s="171">
        <f t="shared" si="1"/>
        <v>1.3197969543057297E-3</v>
      </c>
      <c r="AE31" s="171">
        <f t="shared" si="8"/>
        <v>-0.97329949238578717</v>
      </c>
      <c r="AF31" s="171">
        <f t="shared" si="9"/>
        <v>10.875</v>
      </c>
      <c r="AG31" s="171"/>
      <c r="AH31" s="30"/>
      <c r="AI31" s="292">
        <f>$F31-VLOOKUP($B31,'2017 2ºS - Região ABC e GRU'!$B$6:$F$51,5,FALSE)</f>
        <v>0</v>
      </c>
      <c r="AK31" s="7"/>
      <c r="BC31" s="7"/>
      <c r="BD31" s="7"/>
    </row>
    <row r="32" spans="1:56" s="279" customFormat="1" x14ac:dyDescent="0.25">
      <c r="A32" s="1"/>
      <c r="B32" s="187">
        <v>1136</v>
      </c>
      <c r="C32" s="335"/>
      <c r="D32" s="282" t="s">
        <v>499</v>
      </c>
      <c r="E32" s="336"/>
      <c r="F32" s="283">
        <f>F31</f>
        <v>361.42131979695432</v>
      </c>
      <c r="G32" s="337"/>
      <c r="H32" s="283"/>
      <c r="I32" s="337"/>
      <c r="J32" s="283"/>
      <c r="K32" s="338"/>
      <c r="L32" s="339">
        <f>L31</f>
        <v>0.17977528089887646</v>
      </c>
      <c r="M32" s="340"/>
      <c r="N32" s="341">
        <f>N31</f>
        <v>64.974619289340126</v>
      </c>
      <c r="O32" s="340"/>
      <c r="P32" s="342">
        <f>P31</f>
        <v>296.4467005076142</v>
      </c>
      <c r="Q32" s="343"/>
      <c r="R32" s="342">
        <f>R31</f>
        <v>4.4467005076142128</v>
      </c>
      <c r="S32" s="340"/>
      <c r="T32" s="293">
        <f>T31</f>
        <v>292</v>
      </c>
      <c r="U32" s="317"/>
      <c r="V32" s="278"/>
      <c r="Z32" s="287"/>
      <c r="AA32" s="288"/>
      <c r="AB32" s="288"/>
      <c r="AC32" s="288"/>
      <c r="AD32" s="171"/>
      <c r="AE32" s="171"/>
      <c r="AF32" s="171"/>
      <c r="AG32" s="171"/>
      <c r="AH32" s="30"/>
      <c r="AI32" s="292"/>
      <c r="AK32" s="7"/>
      <c r="BC32" s="7"/>
      <c r="BD32" s="7"/>
    </row>
    <row r="33" spans="1:56" s="279" customFormat="1" x14ac:dyDescent="0.25">
      <c r="A33" s="1"/>
      <c r="B33" s="99">
        <v>1135</v>
      </c>
      <c r="C33" s="100"/>
      <c r="D33" s="64" t="s">
        <v>22</v>
      </c>
      <c r="E33" s="1"/>
      <c r="F33" s="66">
        <f>F31</f>
        <v>361.42131979695432</v>
      </c>
      <c r="G33" s="67"/>
      <c r="H33" s="66"/>
      <c r="I33" s="67"/>
      <c r="J33" s="66"/>
      <c r="K33" s="68"/>
      <c r="L33" s="275">
        <f>L31</f>
        <v>0.17977528089887646</v>
      </c>
      <c r="M33" s="163"/>
      <c r="N33" s="66">
        <f>N31</f>
        <v>64.974619289340126</v>
      </c>
      <c r="O33" s="163"/>
      <c r="P33" s="66">
        <f t="shared" si="0"/>
        <v>296.4467005076142</v>
      </c>
      <c r="Q33" s="167"/>
      <c r="R33" s="66">
        <f>R31</f>
        <v>4.4467005076142128</v>
      </c>
      <c r="S33" s="163"/>
      <c r="T33" s="317">
        <f t="shared" si="5"/>
        <v>292</v>
      </c>
      <c r="U33" s="66">
        <v>281.12564874999998</v>
      </c>
      <c r="V33" s="278"/>
      <c r="Z33" s="287">
        <v>1135</v>
      </c>
      <c r="AA33" s="288">
        <v>361.42</v>
      </c>
      <c r="AB33" s="288">
        <v>5.42</v>
      </c>
      <c r="AC33" s="288">
        <v>281.12564874999998</v>
      </c>
      <c r="AD33" s="171">
        <f t="shared" si="1"/>
        <v>1.3197969543057297E-3</v>
      </c>
      <c r="AE33" s="171">
        <f t="shared" si="8"/>
        <v>-0.97329949238578717</v>
      </c>
      <c r="AF33" s="171">
        <f t="shared" si="9"/>
        <v>10.874351250000018</v>
      </c>
      <c r="AG33" s="171"/>
      <c r="AH33" s="30"/>
      <c r="AI33" s="292">
        <f>$F33-VLOOKUP($B33,'2017 2ºS - Região ABC e GRU'!$B$6:$F$51,5,FALSE)</f>
        <v>0</v>
      </c>
      <c r="AK33" s="7"/>
      <c r="BC33" s="7"/>
      <c r="BD33" s="7"/>
    </row>
    <row r="34" spans="1:56" x14ac:dyDescent="0.25">
      <c r="A34" s="1"/>
      <c r="B34" s="22">
        <f>IF('Reaj 2016 - Região S e SE '!B35="","",'Reaj 2016 - Região S e SE '!B35)</f>
        <v>2009</v>
      </c>
      <c r="C34" s="9"/>
      <c r="D34" s="64" t="s">
        <v>78</v>
      </c>
      <c r="E34" s="1"/>
      <c r="F34" s="66">
        <f>'2017 2ºS - Região ABC e GRU'!F35</f>
        <v>322.84263959390864</v>
      </c>
      <c r="G34" s="67"/>
      <c r="H34" s="66">
        <f>'Reaj 2016 - Região S e SE '!R35</f>
        <v>4.690355329949238</v>
      </c>
      <c r="I34" s="67"/>
      <c r="J34" s="66">
        <f>'Reaj 2016 - Região S e SE '!T35</f>
        <v>308</v>
      </c>
      <c r="K34" s="68"/>
      <c r="L34" s="275">
        <f t="shared" si="2"/>
        <v>0.17295597484276728</v>
      </c>
      <c r="M34" s="163"/>
      <c r="N34" s="276">
        <f t="shared" si="3"/>
        <v>55.837563451776646</v>
      </c>
      <c r="O34" s="163"/>
      <c r="P34" s="277">
        <f t="shared" si="0"/>
        <v>267.005076142132</v>
      </c>
      <c r="Q34" s="167"/>
      <c r="R34" s="277">
        <f t="shared" si="4"/>
        <v>4.0050761421319798</v>
      </c>
      <c r="S34" s="163"/>
      <c r="T34" s="317">
        <f t="shared" si="5"/>
        <v>263</v>
      </c>
      <c r="U34" s="325">
        <v>252.56</v>
      </c>
      <c r="V34" s="278"/>
      <c r="Z34" s="287">
        <v>2009</v>
      </c>
      <c r="AA34" s="288">
        <v>322.83999999999997</v>
      </c>
      <c r="AB34" s="288">
        <v>4.84</v>
      </c>
      <c r="AC34" s="288">
        <v>252.56</v>
      </c>
      <c r="AD34" s="171">
        <f t="shared" si="1"/>
        <v>2.6395939086683029E-3</v>
      </c>
      <c r="AE34" s="171">
        <f t="shared" si="8"/>
        <v>-0.83492385786802004</v>
      </c>
      <c r="AF34" s="171">
        <f t="shared" si="9"/>
        <v>10.439999999999998</v>
      </c>
      <c r="AG34" s="171"/>
      <c r="AH34" s="30"/>
      <c r="AI34" s="292">
        <f>$F34-VLOOKUP($B34,'2017 2ºS - Região ABC e GRU'!$B$6:$F$51,5,FALSE)</f>
        <v>0</v>
      </c>
    </row>
    <row r="35" spans="1:56" hidden="1" x14ac:dyDescent="0.25">
      <c r="A35" s="1"/>
      <c r="B35" s="22">
        <f>IF('Reaj 2016 - Região S e SE '!B36="","",'Reaj 2016 - Região S e SE '!B36)</f>
        <v>1101</v>
      </c>
      <c r="C35" s="9"/>
      <c r="D35" s="64" t="s">
        <v>104</v>
      </c>
      <c r="E35" s="1"/>
      <c r="F35" s="66">
        <f>'2017 2ºS - Região ABC e GRU'!F36</f>
        <v>361.42131979695432</v>
      </c>
      <c r="G35" s="67"/>
      <c r="H35" s="66">
        <f>'Reaj 2016 - Região S e SE '!R36</f>
        <v>4.9492385786802027</v>
      </c>
      <c r="I35" s="67"/>
      <c r="J35" s="66">
        <f>'Reaj 2016 - Região S e SE '!T36</f>
        <v>325</v>
      </c>
      <c r="K35" s="68"/>
      <c r="L35" s="275">
        <f t="shared" si="2"/>
        <v>0.97191011235955049</v>
      </c>
      <c r="M35" s="163"/>
      <c r="N35" s="276">
        <f t="shared" si="3"/>
        <v>351.26903553299491</v>
      </c>
      <c r="O35" s="163"/>
      <c r="P35" s="277">
        <f t="shared" si="0"/>
        <v>10.152284263959391</v>
      </c>
      <c r="Q35" s="167"/>
      <c r="R35" s="277">
        <f t="shared" si="4"/>
        <v>0.15228426395939085</v>
      </c>
      <c r="S35" s="163"/>
      <c r="T35" s="317">
        <f t="shared" si="5"/>
        <v>10</v>
      </c>
      <c r="U35" s="317"/>
      <c r="V35" s="278"/>
      <c r="Z35" s="287" t="e">
        <v>#N/A</v>
      </c>
      <c r="AA35" s="288" t="e">
        <v>#N/A</v>
      </c>
      <c r="AB35" s="288" t="e">
        <v>#N/A</v>
      </c>
      <c r="AC35" s="288" t="e">
        <v>#N/A</v>
      </c>
      <c r="AD35" s="171" t="e">
        <f t="shared" si="1"/>
        <v>#N/A</v>
      </c>
      <c r="AE35" s="171" t="e">
        <f t="shared" si="8"/>
        <v>#N/A</v>
      </c>
      <c r="AF35" s="171" t="e">
        <f t="shared" si="9"/>
        <v>#N/A</v>
      </c>
      <c r="AG35" s="171"/>
      <c r="AH35" s="30"/>
      <c r="AI35" s="292">
        <f>$F35-VLOOKUP($B35,'2017 2ºS - Região ABC e GRU'!$B$6:$F$51,5,FALSE)</f>
        <v>0</v>
      </c>
    </row>
    <row r="36" spans="1:56" x14ac:dyDescent="0.25">
      <c r="A36" s="1"/>
      <c r="B36" s="22">
        <f>IF('Reaj 2016 - Região S e SE '!B37="","",'Reaj 2016 - Região S e SE '!B37)</f>
        <v>2010</v>
      </c>
      <c r="C36" s="9"/>
      <c r="D36" s="64" t="s">
        <v>79</v>
      </c>
      <c r="E36" s="1"/>
      <c r="F36" s="66">
        <f>'2017 2ºS - Região ABC e GRU'!F37</f>
        <v>322.84263959390864</v>
      </c>
      <c r="G36" s="67"/>
      <c r="H36" s="66">
        <f>'Reaj 2016 - Região S e SE '!R37</f>
        <v>4.690355329949238</v>
      </c>
      <c r="I36" s="67"/>
      <c r="J36" s="66">
        <f>'Reaj 2016 - Região S e SE '!T37</f>
        <v>308</v>
      </c>
      <c r="K36" s="68"/>
      <c r="L36" s="275">
        <f t="shared" si="2"/>
        <v>0.17295597484276728</v>
      </c>
      <c r="M36" s="163"/>
      <c r="N36" s="276">
        <f t="shared" si="3"/>
        <v>55.837563451776646</v>
      </c>
      <c r="O36" s="163"/>
      <c r="P36" s="277">
        <f t="shared" si="0"/>
        <v>267.005076142132</v>
      </c>
      <c r="Q36" s="167"/>
      <c r="R36" s="277">
        <f t="shared" si="4"/>
        <v>4.0050761421319798</v>
      </c>
      <c r="S36" s="163"/>
      <c r="T36" s="317">
        <f t="shared" si="5"/>
        <v>263</v>
      </c>
      <c r="U36" s="325">
        <v>252.56</v>
      </c>
      <c r="V36" s="278"/>
      <c r="Z36" s="287">
        <v>2010</v>
      </c>
      <c r="AA36" s="288">
        <v>322.83999999999997</v>
      </c>
      <c r="AB36" s="288">
        <v>4.84</v>
      </c>
      <c r="AC36" s="288">
        <v>252.56</v>
      </c>
      <c r="AD36" s="171">
        <f t="shared" si="1"/>
        <v>2.6395939086683029E-3</v>
      </c>
      <c r="AE36" s="171">
        <f t="shared" si="8"/>
        <v>-0.83492385786802004</v>
      </c>
      <c r="AF36" s="171">
        <f t="shared" si="9"/>
        <v>10.439999999999998</v>
      </c>
      <c r="AG36" s="171"/>
      <c r="AH36" s="30"/>
      <c r="AI36" s="292">
        <f>$F36-VLOOKUP($B36,'2017 2ºS - Região ABC e GRU'!$B$6:$F$51,5,FALSE)</f>
        <v>0</v>
      </c>
    </row>
    <row r="37" spans="1:56" hidden="1" x14ac:dyDescent="0.25">
      <c r="A37" s="1"/>
      <c r="B37" s="22">
        <f>IF('Reaj 2016 - Região S e SE '!B38="","",'Reaj 2016 - Região S e SE '!B38)</f>
        <v>1106</v>
      </c>
      <c r="C37" s="9"/>
      <c r="D37" s="64" t="s">
        <v>24</v>
      </c>
      <c r="E37" s="1"/>
      <c r="F37" s="66">
        <f>'2017 2ºS - Região ABC e GRU'!F38</f>
        <v>345.17766497461929</v>
      </c>
      <c r="G37" s="67"/>
      <c r="H37" s="66">
        <f>'Reaj 2016 - Região S e SE '!R38</f>
        <v>4.7512690355329941</v>
      </c>
      <c r="I37" s="67"/>
      <c r="J37" s="66">
        <f>'Reaj 2016 - Região S e SE '!T38</f>
        <v>312</v>
      </c>
      <c r="K37" s="68"/>
      <c r="L37" s="275">
        <f t="shared" si="2"/>
        <v>0.97058823529411753</v>
      </c>
      <c r="M37" s="163"/>
      <c r="N37" s="276">
        <f t="shared" si="3"/>
        <v>335.02538071065987</v>
      </c>
      <c r="O37" s="163"/>
      <c r="P37" s="277">
        <f t="shared" si="0"/>
        <v>10.152284263959391</v>
      </c>
      <c r="Q37" s="167"/>
      <c r="R37" s="277">
        <f t="shared" si="4"/>
        <v>0.15228426395939085</v>
      </c>
      <c r="S37" s="163"/>
      <c r="T37" s="317">
        <f t="shared" si="5"/>
        <v>10</v>
      </c>
      <c r="U37" s="317"/>
      <c r="V37" s="278"/>
      <c r="Z37" s="287" t="e">
        <v>#N/A</v>
      </c>
      <c r="AA37" s="288" t="e">
        <v>#N/A</v>
      </c>
      <c r="AB37" s="288" t="e">
        <v>#N/A</v>
      </c>
      <c r="AC37" s="288" t="e">
        <v>#N/A</v>
      </c>
      <c r="AD37" s="171" t="e">
        <f t="shared" si="1"/>
        <v>#N/A</v>
      </c>
      <c r="AE37" s="171" t="e">
        <f t="shared" si="8"/>
        <v>#N/A</v>
      </c>
      <c r="AF37" s="171" t="e">
        <f t="shared" si="9"/>
        <v>#N/A</v>
      </c>
      <c r="AG37" s="171"/>
      <c r="AH37" s="30"/>
      <c r="AI37" s="292">
        <f>$F37-VLOOKUP($B37,'2017 2ºS - Região ABC e GRU'!$B$6:$F$51,5,FALSE)</f>
        <v>0</v>
      </c>
    </row>
    <row r="38" spans="1:56" x14ac:dyDescent="0.25">
      <c r="A38" s="1"/>
      <c r="B38" s="99">
        <v>1137</v>
      </c>
      <c r="C38" s="100"/>
      <c r="D38" s="64" t="s">
        <v>288</v>
      </c>
      <c r="E38" s="1"/>
      <c r="F38" s="66">
        <f>F37</f>
        <v>345.17766497461929</v>
      </c>
      <c r="G38" s="67"/>
      <c r="H38" s="66"/>
      <c r="I38" s="67"/>
      <c r="J38" s="66"/>
      <c r="K38" s="68"/>
      <c r="L38" s="275">
        <f>IF(T38="","",N38/F38)</f>
        <v>0.22647058823529406</v>
      </c>
      <c r="M38" s="163"/>
      <c r="N38" s="276">
        <f>IF(T38="","",F38-P38)</f>
        <v>78.172588832487293</v>
      </c>
      <c r="O38" s="163"/>
      <c r="P38" s="66">
        <f t="shared" si="0"/>
        <v>267.005076142132</v>
      </c>
      <c r="Q38" s="167"/>
      <c r="R38" s="277">
        <f t="shared" si="4"/>
        <v>4.0050761421319798</v>
      </c>
      <c r="S38" s="163"/>
      <c r="T38" s="317">
        <f t="shared" si="5"/>
        <v>263</v>
      </c>
      <c r="U38" s="66">
        <v>252.72</v>
      </c>
      <c r="V38" s="278"/>
      <c r="Z38" s="287">
        <v>1137</v>
      </c>
      <c r="AA38" s="288">
        <v>345.18</v>
      </c>
      <c r="AB38" s="288">
        <v>5.18</v>
      </c>
      <c r="AC38" s="288">
        <v>252.72</v>
      </c>
      <c r="AD38" s="171">
        <f t="shared" si="1"/>
        <v>-2.3350253807166155E-3</v>
      </c>
      <c r="AE38" s="171">
        <f t="shared" si="8"/>
        <v>-1.1749238578680199</v>
      </c>
      <c r="AF38" s="171">
        <f t="shared" si="9"/>
        <v>10.280000000000001</v>
      </c>
      <c r="AG38" s="171"/>
      <c r="AH38" s="30"/>
      <c r="AI38" s="292">
        <f>$F38-VLOOKUP($B38,'2017 2ºS - Região ABC e GRU'!$B$6:$F$51,5,FALSE)</f>
        <v>0</v>
      </c>
    </row>
    <row r="39" spans="1:56" hidden="1" x14ac:dyDescent="0.25">
      <c r="A39" s="1"/>
      <c r="B39" s="22">
        <f>IF('Reaj 2016 - Região S e SE '!B39="","",'Reaj 2016 - Região S e SE '!B39)</f>
        <v>1131</v>
      </c>
      <c r="C39" s="9"/>
      <c r="D39" s="64" t="s">
        <v>25</v>
      </c>
      <c r="E39" s="1"/>
      <c r="F39" s="66">
        <f>'2017 2ºS - Região ABC e GRU'!F40</f>
        <v>345.17766497461929</v>
      </c>
      <c r="G39" s="67"/>
      <c r="H39" s="66">
        <f>'Reaj 2016 - Região S e SE '!R39</f>
        <v>4.7512690355329941</v>
      </c>
      <c r="I39" s="67"/>
      <c r="J39" s="66">
        <f>'Reaj 2016 - Região S e SE '!T39</f>
        <v>312</v>
      </c>
      <c r="K39" s="68"/>
      <c r="L39" s="275">
        <f t="shared" si="2"/>
        <v>0.97058823529411753</v>
      </c>
      <c r="M39" s="163"/>
      <c r="N39" s="276">
        <f t="shared" si="3"/>
        <v>335.02538071065987</v>
      </c>
      <c r="O39" s="163"/>
      <c r="P39" s="277">
        <f t="shared" si="0"/>
        <v>10.152284263959391</v>
      </c>
      <c r="Q39" s="167"/>
      <c r="R39" s="277">
        <f t="shared" si="4"/>
        <v>0.15228426395939085</v>
      </c>
      <c r="S39" s="163"/>
      <c r="T39" s="317">
        <f t="shared" si="5"/>
        <v>10</v>
      </c>
      <c r="U39" s="317"/>
      <c r="V39" s="278"/>
      <c r="Z39" s="287" t="e">
        <v>#N/A</v>
      </c>
      <c r="AA39" s="288" t="e">
        <v>#N/A</v>
      </c>
      <c r="AB39" s="288" t="e">
        <v>#N/A</v>
      </c>
      <c r="AC39" s="288" t="e">
        <v>#N/A</v>
      </c>
      <c r="AD39" s="171" t="e">
        <f t="shared" si="1"/>
        <v>#N/A</v>
      </c>
      <c r="AE39" s="171" t="e">
        <f t="shared" si="8"/>
        <v>#N/A</v>
      </c>
      <c r="AF39" s="171" t="e">
        <f t="shared" si="9"/>
        <v>#N/A</v>
      </c>
      <c r="AG39" s="171"/>
      <c r="AH39" s="30"/>
      <c r="AI39" s="292">
        <f>$F39-VLOOKUP($B39,'2017 2ºS - Região ABC e GRU'!$B$6:$F$51,5,FALSE)</f>
        <v>0</v>
      </c>
    </row>
    <row r="40" spans="1:56" x14ac:dyDescent="0.25">
      <c r="A40" s="1"/>
      <c r="B40" s="22">
        <v>1104</v>
      </c>
      <c r="C40" s="9"/>
      <c r="D40" s="64" t="s">
        <v>95</v>
      </c>
      <c r="E40" s="1"/>
      <c r="F40" s="66">
        <f>'2017 2ºS - Região ABC e GRU'!F41</f>
        <v>310.65989847715736</v>
      </c>
      <c r="G40" s="67"/>
      <c r="H40" s="66">
        <f>'Reaj 2016 - Região S e SE '!R41</f>
        <v>4.690355329949238</v>
      </c>
      <c r="I40" s="67"/>
      <c r="J40" s="66">
        <f>'Reaj 2016 - Região S e SE '!T41</f>
        <v>308</v>
      </c>
      <c r="K40" s="68"/>
      <c r="L40" s="275">
        <f t="shared" si="2"/>
        <v>0.14052287581699338</v>
      </c>
      <c r="M40" s="163"/>
      <c r="N40" s="276">
        <f t="shared" si="3"/>
        <v>43.654822335025358</v>
      </c>
      <c r="O40" s="163"/>
      <c r="P40" s="277">
        <f t="shared" si="0"/>
        <v>267.005076142132</v>
      </c>
      <c r="Q40" s="167"/>
      <c r="R40" s="277">
        <f t="shared" si="4"/>
        <v>4.0050761421319798</v>
      </c>
      <c r="S40" s="163"/>
      <c r="T40" s="317">
        <f t="shared" si="5"/>
        <v>263</v>
      </c>
      <c r="U40" s="317">
        <v>252.9</v>
      </c>
      <c r="V40" s="278"/>
      <c r="Z40" s="287">
        <v>1104</v>
      </c>
      <c r="AA40" s="288">
        <v>310.66000000000003</v>
      </c>
      <c r="AB40" s="288">
        <v>4.66</v>
      </c>
      <c r="AC40" s="288">
        <v>252.9</v>
      </c>
      <c r="AD40" s="171">
        <f t="shared" si="1"/>
        <v>-1.0152284266951028E-4</v>
      </c>
      <c r="AE40" s="171">
        <f t="shared" si="8"/>
        <v>-0.65492385786802032</v>
      </c>
      <c r="AF40" s="171">
        <f t="shared" si="9"/>
        <v>10.099999999999994</v>
      </c>
      <c r="AG40" s="171"/>
      <c r="AH40" s="30"/>
      <c r="AI40" s="292">
        <f>$F40-VLOOKUP($B40,'2017 2ºS - Região ABC e GRU'!$B$6:$F$51,5,FALSE)</f>
        <v>0</v>
      </c>
    </row>
    <row r="41" spans="1:56" hidden="1" x14ac:dyDescent="0.25">
      <c r="A41" s="1"/>
      <c r="B41" s="22">
        <f>IF('Reaj 2016 - Região S e SE '!B42="","",'Reaj 2016 - Região S e SE '!B42)</f>
        <v>1111</v>
      </c>
      <c r="C41" s="9"/>
      <c r="D41" s="64" t="s">
        <v>40</v>
      </c>
      <c r="E41" s="1"/>
      <c r="F41" s="66">
        <f>'2017 2ºS - Região ABC e GRU'!F42</f>
        <v>361.42131979695432</v>
      </c>
      <c r="G41" s="67"/>
      <c r="H41" s="66">
        <f>'Reaj 2016 - Região S e SE '!R42</f>
        <v>4.9492385786802027</v>
      </c>
      <c r="I41" s="67"/>
      <c r="J41" s="66">
        <f>'Reaj 2016 - Região S e SE '!T42</f>
        <v>325</v>
      </c>
      <c r="K41" s="68"/>
      <c r="L41" s="275">
        <f t="shared" si="2"/>
        <v>0.97191011235955049</v>
      </c>
      <c r="M41" s="163"/>
      <c r="N41" s="276">
        <f t="shared" si="3"/>
        <v>351.26903553299491</v>
      </c>
      <c r="O41" s="163"/>
      <c r="P41" s="277">
        <f t="shared" si="0"/>
        <v>10.152284263959391</v>
      </c>
      <c r="Q41" s="167"/>
      <c r="R41" s="277">
        <f t="shared" si="4"/>
        <v>0.15228426395939085</v>
      </c>
      <c r="S41" s="163"/>
      <c r="T41" s="317">
        <f t="shared" si="5"/>
        <v>10</v>
      </c>
      <c r="U41" s="317"/>
      <c r="V41" s="278"/>
      <c r="Z41" s="287" t="e">
        <v>#N/A</v>
      </c>
      <c r="AA41" s="288" t="e">
        <v>#N/A</v>
      </c>
      <c r="AB41" s="288" t="e">
        <v>#N/A</v>
      </c>
      <c r="AC41" s="288" t="e">
        <v>#N/A</v>
      </c>
      <c r="AD41" s="171" t="e">
        <f t="shared" si="1"/>
        <v>#N/A</v>
      </c>
      <c r="AE41" s="171" t="e">
        <f t="shared" si="8"/>
        <v>#N/A</v>
      </c>
      <c r="AF41" s="171" t="e">
        <f t="shared" si="9"/>
        <v>#N/A</v>
      </c>
      <c r="AG41" s="171"/>
      <c r="AH41" s="30"/>
      <c r="AI41" s="292">
        <f>$F41-VLOOKUP($B41,'2017 2ºS - Região ABC e GRU'!$B$6:$F$51,5,FALSE)</f>
        <v>0</v>
      </c>
    </row>
    <row r="42" spans="1:56" x14ac:dyDescent="0.25">
      <c r="A42" s="1"/>
      <c r="B42" s="22">
        <f>IF('Reaj 2016 - Região S e SE '!B43="","",'Reaj 2016 - Região S e SE '!B43)</f>
        <v>2006</v>
      </c>
      <c r="C42" s="9"/>
      <c r="D42" s="64" t="s">
        <v>80</v>
      </c>
      <c r="E42" s="1"/>
      <c r="F42" s="66">
        <f>'2017 2ºS - Região ABC e GRU'!F43</f>
        <v>322.84263959390864</v>
      </c>
      <c r="G42" s="67"/>
      <c r="H42" s="66">
        <f>'Reaj 2016 - Região S e SE '!R43</f>
        <v>4.690355329949238</v>
      </c>
      <c r="I42" s="67"/>
      <c r="J42" s="66">
        <f>'Reaj 2016 - Região S e SE '!T43</f>
        <v>308</v>
      </c>
      <c r="K42" s="68"/>
      <c r="L42" s="275">
        <f t="shared" si="2"/>
        <v>0.17295597484276728</v>
      </c>
      <c r="M42" s="163"/>
      <c r="N42" s="276">
        <f t="shared" si="3"/>
        <v>55.837563451776646</v>
      </c>
      <c r="O42" s="163"/>
      <c r="P42" s="277">
        <f t="shared" si="0"/>
        <v>267.005076142132</v>
      </c>
      <c r="Q42" s="167"/>
      <c r="R42" s="277">
        <f t="shared" si="4"/>
        <v>4.0050761421319798</v>
      </c>
      <c r="S42" s="163"/>
      <c r="T42" s="317">
        <f t="shared" si="5"/>
        <v>263</v>
      </c>
      <c r="U42" s="325">
        <v>252.56</v>
      </c>
      <c r="V42" s="278"/>
      <c r="Z42" s="287">
        <v>2006</v>
      </c>
      <c r="AA42" s="288">
        <v>322.83999999999997</v>
      </c>
      <c r="AB42" s="288">
        <v>4.84</v>
      </c>
      <c r="AC42" s="288">
        <v>252.56</v>
      </c>
      <c r="AD42" s="171">
        <f t="shared" si="1"/>
        <v>2.6395939086683029E-3</v>
      </c>
      <c r="AE42" s="171">
        <f t="shared" si="8"/>
        <v>-0.83492385786802004</v>
      </c>
      <c r="AF42" s="171">
        <f t="shared" si="9"/>
        <v>10.439999999999998</v>
      </c>
      <c r="AG42" s="171"/>
      <c r="AH42" s="30"/>
      <c r="AI42" s="292">
        <f>$F42-VLOOKUP($B42,'2017 2ºS - Região ABC e GRU'!$B$6:$F$51,5,FALSE)</f>
        <v>0</v>
      </c>
    </row>
    <row r="43" spans="1:56" x14ac:dyDescent="0.25">
      <c r="A43" s="1"/>
      <c r="B43" s="22">
        <f>IF('Reaj 2016 - Região S e SE '!B44="","",'Reaj 2016 - Região S e SE '!B44)</f>
        <v>1102</v>
      </c>
      <c r="C43" s="9"/>
      <c r="D43" s="64" t="s">
        <v>26</v>
      </c>
      <c r="E43" s="1"/>
      <c r="F43" s="66">
        <f>'2017 2ºS - Região ABC e GRU'!F44</f>
        <v>361.42131979695432</v>
      </c>
      <c r="G43" s="67"/>
      <c r="H43" s="66">
        <f>'Reaj 2016 - Região S e SE '!R44</f>
        <v>4.9492385786802027</v>
      </c>
      <c r="I43" s="67"/>
      <c r="J43" s="66">
        <f>'Reaj 2016 - Região S e SE '!T44</f>
        <v>325</v>
      </c>
      <c r="K43" s="68"/>
      <c r="L43" s="275">
        <f t="shared" si="2"/>
        <v>0.17977528089887646</v>
      </c>
      <c r="M43" s="163"/>
      <c r="N43" s="276">
        <f t="shared" si="3"/>
        <v>64.974619289340126</v>
      </c>
      <c r="O43" s="163"/>
      <c r="P43" s="277">
        <f t="shared" si="0"/>
        <v>296.4467005076142</v>
      </c>
      <c r="Q43" s="167"/>
      <c r="R43" s="277">
        <f t="shared" si="4"/>
        <v>4.4467005076142128</v>
      </c>
      <c r="S43" s="163"/>
      <c r="T43" s="317">
        <f t="shared" si="5"/>
        <v>292</v>
      </c>
      <c r="U43" s="317">
        <v>281.125</v>
      </c>
      <c r="V43" s="278"/>
      <c r="Z43" s="287">
        <v>1102</v>
      </c>
      <c r="AA43" s="288" t="e">
        <v>#N/A</v>
      </c>
      <c r="AB43" s="288" t="e">
        <v>#N/A</v>
      </c>
      <c r="AC43" s="288">
        <v>281.125</v>
      </c>
      <c r="AD43" s="171" t="e">
        <f t="shared" si="1"/>
        <v>#N/A</v>
      </c>
      <c r="AE43" s="171" t="e">
        <f t="shared" si="8"/>
        <v>#N/A</v>
      </c>
      <c r="AF43" s="171">
        <f t="shared" si="9"/>
        <v>10.875</v>
      </c>
      <c r="AG43" s="171"/>
      <c r="AH43" s="30"/>
      <c r="AI43" s="292">
        <f>$F43-VLOOKUP($B43,'2017 2ºS - Região ABC e GRU'!$B$6:$F$51,5,FALSE)</f>
        <v>0</v>
      </c>
    </row>
    <row r="44" spans="1:56" x14ac:dyDescent="0.25">
      <c r="A44" s="1"/>
      <c r="B44" s="22">
        <f>IF('Reaj 2016 - Região S e SE '!B45="","",'Reaj 2016 - Região S e SE '!B45)</f>
        <v>2005</v>
      </c>
      <c r="C44" s="9"/>
      <c r="D44" s="64" t="s">
        <v>81</v>
      </c>
      <c r="E44" s="1"/>
      <c r="F44" s="66">
        <f>'2017 2ºS - Região ABC e GRU'!F45</f>
        <v>322.84263959390864</v>
      </c>
      <c r="G44" s="67"/>
      <c r="H44" s="66">
        <f>'Reaj 2016 - Região S e SE '!R45</f>
        <v>4.690355329949238</v>
      </c>
      <c r="I44" s="67"/>
      <c r="J44" s="66">
        <f>'Reaj 2016 - Região S e SE '!T45</f>
        <v>308</v>
      </c>
      <c r="K44" s="68"/>
      <c r="L44" s="275">
        <f t="shared" si="2"/>
        <v>0.17295597484276728</v>
      </c>
      <c r="M44" s="163"/>
      <c r="N44" s="276">
        <f t="shared" si="3"/>
        <v>55.837563451776646</v>
      </c>
      <c r="O44" s="163"/>
      <c r="P44" s="277">
        <f t="shared" si="0"/>
        <v>267.005076142132</v>
      </c>
      <c r="Q44" s="167"/>
      <c r="R44" s="277">
        <f t="shared" si="4"/>
        <v>4.0050761421319798</v>
      </c>
      <c r="S44" s="163"/>
      <c r="T44" s="317">
        <f t="shared" si="5"/>
        <v>263</v>
      </c>
      <c r="U44" s="325">
        <v>252.56</v>
      </c>
      <c r="V44" s="278"/>
      <c r="Z44" s="287">
        <v>2005</v>
      </c>
      <c r="AA44" s="288">
        <v>322.83999999999997</v>
      </c>
      <c r="AB44" s="288">
        <v>4.84</v>
      </c>
      <c r="AC44" s="288">
        <v>252.56</v>
      </c>
      <c r="AD44" s="171">
        <f t="shared" si="1"/>
        <v>2.6395939086683029E-3</v>
      </c>
      <c r="AE44" s="171">
        <f t="shared" si="8"/>
        <v>-0.83492385786802004</v>
      </c>
      <c r="AF44" s="171">
        <f t="shared" si="9"/>
        <v>10.439999999999998</v>
      </c>
      <c r="AG44" s="171"/>
      <c r="AH44" s="30"/>
      <c r="AI44" s="292">
        <f>$F44-VLOOKUP($B44,'2017 2ºS - Região ABC e GRU'!$B$6:$F$51,5,FALSE)</f>
        <v>0</v>
      </c>
    </row>
    <row r="45" spans="1:56" hidden="1" x14ac:dyDescent="0.25">
      <c r="A45" s="1"/>
      <c r="B45" s="22">
        <f>IF('Reaj 2016 - Região S e SE '!B46="","",'Reaj 2016 - Região S e SE '!B46)</f>
        <v>1108</v>
      </c>
      <c r="C45" s="9"/>
      <c r="D45" s="64" t="s">
        <v>112</v>
      </c>
      <c r="E45" s="1"/>
      <c r="F45" s="66">
        <f>'2017 2ºS - Região ABC e GRU'!F46</f>
        <v>345.17766497461929</v>
      </c>
      <c r="G45" s="67"/>
      <c r="H45" s="66">
        <f>'Reaj 2016 - Região S e SE '!R46</f>
        <v>4.7512690355329941</v>
      </c>
      <c r="I45" s="67"/>
      <c r="J45" s="66">
        <f>'Reaj 2016 - Região S e SE '!T46</f>
        <v>312</v>
      </c>
      <c r="K45" s="68"/>
      <c r="L45" s="275">
        <f t="shared" si="2"/>
        <v>0.97058823529411753</v>
      </c>
      <c r="M45" s="163"/>
      <c r="N45" s="276">
        <f t="shared" si="3"/>
        <v>335.02538071065987</v>
      </c>
      <c r="O45" s="163"/>
      <c r="P45" s="277">
        <f t="shared" si="0"/>
        <v>10.152284263959391</v>
      </c>
      <c r="Q45" s="167"/>
      <c r="R45" s="277">
        <f t="shared" si="4"/>
        <v>0.15228426395939085</v>
      </c>
      <c r="S45" s="163"/>
      <c r="T45" s="317">
        <f t="shared" si="5"/>
        <v>10</v>
      </c>
      <c r="U45" s="317"/>
      <c r="V45" s="278"/>
      <c r="Z45" s="287" t="e">
        <v>#N/A</v>
      </c>
      <c r="AA45" s="288" t="e">
        <v>#N/A</v>
      </c>
      <c r="AB45" s="288" t="e">
        <v>#N/A</v>
      </c>
      <c r="AC45" s="288" t="e">
        <v>#N/A</v>
      </c>
      <c r="AD45" s="171" t="e">
        <f t="shared" si="1"/>
        <v>#N/A</v>
      </c>
      <c r="AE45" s="171" t="e">
        <f t="shared" si="8"/>
        <v>#N/A</v>
      </c>
      <c r="AF45" s="171" t="e">
        <f t="shared" si="9"/>
        <v>#N/A</v>
      </c>
      <c r="AG45" s="171"/>
      <c r="AH45" s="30"/>
      <c r="AI45" s="292">
        <f>$F45-VLOOKUP($B45,'2017 2ºS - Região ABC e GRU'!$B$6:$F$51,5,FALSE)</f>
        <v>0</v>
      </c>
    </row>
    <row r="46" spans="1:56" ht="26.25" x14ac:dyDescent="0.25">
      <c r="A46" s="1"/>
      <c r="B46" s="99">
        <v>1138</v>
      </c>
      <c r="C46" s="100"/>
      <c r="D46" s="64" t="s">
        <v>391</v>
      </c>
      <c r="E46" s="1"/>
      <c r="F46" s="66">
        <f>F45</f>
        <v>345.17766497461929</v>
      </c>
      <c r="G46" s="67"/>
      <c r="H46" s="66"/>
      <c r="I46" s="67"/>
      <c r="J46" s="66"/>
      <c r="K46" s="68"/>
      <c r="L46" s="275">
        <f>IF(T46="","",N46/F46)</f>
        <v>0.22647058823529406</v>
      </c>
      <c r="M46" s="163"/>
      <c r="N46" s="276">
        <f>IF(T46="","",F46-P46)</f>
        <v>78.172588832487293</v>
      </c>
      <c r="O46" s="163"/>
      <c r="P46" s="66">
        <f t="shared" si="0"/>
        <v>267.005076142132</v>
      </c>
      <c r="Q46" s="167"/>
      <c r="R46" s="277">
        <f t="shared" si="4"/>
        <v>4.0050761421319798</v>
      </c>
      <c r="S46" s="163"/>
      <c r="T46" s="317">
        <f t="shared" si="5"/>
        <v>263</v>
      </c>
      <c r="U46" s="66">
        <v>252.72</v>
      </c>
      <c r="V46" s="278"/>
      <c r="Z46" s="287">
        <v>1138</v>
      </c>
      <c r="AA46" s="288">
        <v>345.18</v>
      </c>
      <c r="AB46" s="288">
        <v>5.18</v>
      </c>
      <c r="AC46" s="288">
        <v>252.72</v>
      </c>
      <c r="AD46" s="171">
        <f t="shared" si="1"/>
        <v>-2.3350253807166155E-3</v>
      </c>
      <c r="AE46" s="171">
        <f t="shared" si="8"/>
        <v>-1.1749238578680199</v>
      </c>
      <c r="AF46" s="171">
        <f t="shared" si="9"/>
        <v>10.280000000000001</v>
      </c>
      <c r="AG46" s="171"/>
      <c r="AH46" s="30"/>
      <c r="AI46" s="292">
        <f>$F46-VLOOKUP($B46,'2017 2ºS - Região ABC e GRU'!$B$6:$F$51,5,FALSE)</f>
        <v>0</v>
      </c>
    </row>
    <row r="47" spans="1:56" x14ac:dyDescent="0.25">
      <c r="A47" s="1"/>
      <c r="B47" s="22">
        <f>IF('Reaj 2016 - Região S e SE '!B48="","",'Reaj 2016 - Região S e SE '!B48)</f>
        <v>1127</v>
      </c>
      <c r="C47" s="9"/>
      <c r="D47" s="64" t="s">
        <v>103</v>
      </c>
      <c r="E47" s="1"/>
      <c r="F47" s="66">
        <f>'2017 2ºS - Região ABC e GRU'!F48</f>
        <v>340.10152284263961</v>
      </c>
      <c r="G47" s="67"/>
      <c r="H47" s="66">
        <f>'Reaj 2016 - Região S e SE '!R48</f>
        <v>4.690355329949238</v>
      </c>
      <c r="I47" s="67"/>
      <c r="J47" s="66">
        <f>'Reaj 2016 - Região S e SE '!T48</f>
        <v>308</v>
      </c>
      <c r="K47" s="68"/>
      <c r="L47" s="275">
        <f t="shared" si="2"/>
        <v>0.217910447761194</v>
      </c>
      <c r="M47" s="163"/>
      <c r="N47" s="276">
        <f t="shared" si="3"/>
        <v>74.111675126903549</v>
      </c>
      <c r="O47" s="163"/>
      <c r="P47" s="277">
        <f t="shared" si="0"/>
        <v>265.98984771573606</v>
      </c>
      <c r="Q47" s="167"/>
      <c r="R47" s="277">
        <f t="shared" si="4"/>
        <v>3.9898477157360408</v>
      </c>
      <c r="S47" s="163"/>
      <c r="T47" s="317">
        <f t="shared" si="5"/>
        <v>262</v>
      </c>
      <c r="U47" s="317">
        <v>251.02</v>
      </c>
      <c r="V47" s="278"/>
      <c r="Z47" s="287">
        <v>1127</v>
      </c>
      <c r="AA47" s="288">
        <v>340.1</v>
      </c>
      <c r="AB47" s="288">
        <v>5.0999999999999996</v>
      </c>
      <c r="AC47" s="288">
        <v>251.02</v>
      </c>
      <c r="AD47" s="171">
        <f t="shared" si="1"/>
        <v>1.5228426395879069E-3</v>
      </c>
      <c r="AE47" s="171">
        <f t="shared" si="8"/>
        <v>-1.1101522842639588</v>
      </c>
      <c r="AF47" s="171">
        <f t="shared" si="9"/>
        <v>10.97999999999999</v>
      </c>
      <c r="AG47" s="171"/>
      <c r="AH47" s="30"/>
      <c r="AI47" s="292">
        <f>$F47-VLOOKUP($B47,'2017 2ºS - Região ABC e GRU'!$B$6:$F$51,5,FALSE)</f>
        <v>0</v>
      </c>
    </row>
    <row r="48" spans="1:56" hidden="1" x14ac:dyDescent="0.25">
      <c r="A48" s="1"/>
      <c r="B48" s="22">
        <f>IF('Reaj 2016 - Região S e SE '!B49="","",'Reaj 2016 - Região S e SE '!B49)</f>
        <v>1123</v>
      </c>
      <c r="C48" s="9"/>
      <c r="D48" s="64" t="s">
        <v>28</v>
      </c>
      <c r="E48" s="1"/>
      <c r="F48" s="66">
        <f>'2017 2ºS - Região ABC e GRU'!F49</f>
        <v>398.98477157360406</v>
      </c>
      <c r="G48" s="67"/>
      <c r="H48" s="66">
        <f>'Reaj 2016 - Região S e SE '!R49</f>
        <v>5.4822335025380706</v>
      </c>
      <c r="I48" s="67"/>
      <c r="J48" s="66">
        <f>'Reaj 2016 - Região S e SE '!T49</f>
        <v>360</v>
      </c>
      <c r="K48" s="68"/>
      <c r="L48" s="275">
        <f t="shared" si="2"/>
        <v>0.97455470737913474</v>
      </c>
      <c r="M48" s="163"/>
      <c r="N48" s="276">
        <f t="shared" si="3"/>
        <v>388.83248730964465</v>
      </c>
      <c r="O48" s="163"/>
      <c r="P48" s="277">
        <f t="shared" si="0"/>
        <v>10.152284263959391</v>
      </c>
      <c r="Q48" s="167"/>
      <c r="R48" s="277">
        <f t="shared" si="4"/>
        <v>0.15228426395939085</v>
      </c>
      <c r="S48" s="163"/>
      <c r="T48" s="317">
        <f t="shared" si="5"/>
        <v>10</v>
      </c>
      <c r="U48" s="317"/>
      <c r="V48" s="278"/>
      <c r="Z48" s="287" t="e">
        <v>#N/A</v>
      </c>
      <c r="AA48" s="288" t="e">
        <v>#N/A</v>
      </c>
      <c r="AB48" s="288" t="e">
        <v>#N/A</v>
      </c>
      <c r="AC48" s="288" t="e">
        <v>#N/A</v>
      </c>
      <c r="AD48" s="171" t="e">
        <f t="shared" si="1"/>
        <v>#N/A</v>
      </c>
      <c r="AE48" s="171" t="e">
        <f t="shared" si="8"/>
        <v>#N/A</v>
      </c>
      <c r="AF48" s="171" t="e">
        <f t="shared" si="9"/>
        <v>#N/A</v>
      </c>
      <c r="AG48" s="171"/>
      <c r="AH48" s="30"/>
      <c r="AI48" s="292">
        <f>$F48-VLOOKUP($B48,'2017 2ºS - Região ABC e GRU'!$B$6:$F$51,5,FALSE)</f>
        <v>0</v>
      </c>
    </row>
    <row r="49" spans="1:55" x14ac:dyDescent="0.25">
      <c r="A49" s="1"/>
      <c r="B49" s="22">
        <f>IF('Reaj 2016 - Região S e SE '!B50="","",'Reaj 2016 - Região S e SE '!B50)</f>
        <v>1103</v>
      </c>
      <c r="C49" s="9"/>
      <c r="D49" s="64" t="s">
        <v>29</v>
      </c>
      <c r="E49" s="1"/>
      <c r="F49" s="66">
        <f>'2017 2ºS - Região ABC e GRU'!F50</f>
        <v>398.98477157360406</v>
      </c>
      <c r="G49" s="67"/>
      <c r="H49" s="66">
        <f>'Reaj 2016 - Região S e SE '!R50</f>
        <v>5.4822335025380706</v>
      </c>
      <c r="I49" s="67"/>
      <c r="J49" s="66">
        <f>'Reaj 2016 - Região S e SE '!T50</f>
        <v>360</v>
      </c>
      <c r="K49" s="68"/>
      <c r="L49" s="275">
        <f t="shared" si="2"/>
        <v>0.25954198473282447</v>
      </c>
      <c r="M49" s="163"/>
      <c r="N49" s="276">
        <f t="shared" si="3"/>
        <v>103.5532994923858</v>
      </c>
      <c r="O49" s="163"/>
      <c r="P49" s="277">
        <f t="shared" si="0"/>
        <v>295.43147208121826</v>
      </c>
      <c r="Q49" s="167"/>
      <c r="R49" s="277">
        <f t="shared" si="4"/>
        <v>4.4314720812182733</v>
      </c>
      <c r="S49" s="163"/>
      <c r="T49" s="317">
        <f t="shared" si="5"/>
        <v>291</v>
      </c>
      <c r="U49" s="317">
        <v>280.8</v>
      </c>
      <c r="V49" s="278"/>
      <c r="Z49" s="287">
        <v>1103</v>
      </c>
      <c r="AA49" s="288" t="e">
        <v>#N/A</v>
      </c>
      <c r="AB49" s="288" t="e">
        <v>#N/A</v>
      </c>
      <c r="AC49" s="288">
        <v>280.8</v>
      </c>
      <c r="AD49" s="171" t="e">
        <f t="shared" si="1"/>
        <v>#N/A</v>
      </c>
      <c r="AE49" s="171" t="e">
        <f t="shared" si="8"/>
        <v>#N/A</v>
      </c>
      <c r="AF49" s="171">
        <f t="shared" si="9"/>
        <v>10.199999999999989</v>
      </c>
      <c r="AG49" s="171"/>
      <c r="AH49" s="30"/>
      <c r="AI49" s="292">
        <f>$F49-VLOOKUP($B49,'2017 2ºS - Região ABC e GRU'!$B$6:$F$51,5,FALSE)</f>
        <v>0</v>
      </c>
    </row>
    <row r="50" spans="1:55" x14ac:dyDescent="0.25">
      <c r="A50" s="1"/>
      <c r="B50" s="22">
        <f>IF('Reaj 2016 - Região S e SE '!B51="","",'Reaj 2016 - Região S e SE '!B51)</f>
        <v>1163</v>
      </c>
      <c r="C50" s="9"/>
      <c r="D50" s="64" t="s">
        <v>30</v>
      </c>
      <c r="E50" s="1"/>
      <c r="F50" s="66">
        <f>'2017 2ºS - Região ABC e GRU'!F51</f>
        <v>324.87309644670052</v>
      </c>
      <c r="G50" s="67"/>
      <c r="H50" s="66">
        <f>'Reaj 2016 - Região S e SE '!R51</f>
        <v>4.4619289340101522</v>
      </c>
      <c r="I50" s="67"/>
      <c r="J50" s="66">
        <f>'Reaj 2016 - Região S e SE '!T51</f>
        <v>293</v>
      </c>
      <c r="K50" s="68"/>
      <c r="L50" s="275">
        <f t="shared" si="2"/>
        <v>0.15312500000000004</v>
      </c>
      <c r="M50" s="163"/>
      <c r="N50" s="276">
        <f t="shared" si="3"/>
        <v>49.74619289340103</v>
      </c>
      <c r="O50" s="163"/>
      <c r="P50" s="277">
        <f t="shared" si="0"/>
        <v>275.12690355329948</v>
      </c>
      <c r="Q50" s="167"/>
      <c r="R50" s="277">
        <f t="shared" si="4"/>
        <v>4.126903553299492</v>
      </c>
      <c r="S50" s="163"/>
      <c r="T50" s="317">
        <f t="shared" si="5"/>
        <v>271</v>
      </c>
      <c r="U50" s="317">
        <v>260.77</v>
      </c>
      <c r="V50" s="278"/>
      <c r="Z50" s="287">
        <v>1163</v>
      </c>
      <c r="AA50" s="288">
        <v>324.87</v>
      </c>
      <c r="AB50" s="288">
        <v>4.8730500000000001</v>
      </c>
      <c r="AC50" s="288">
        <v>260.77</v>
      </c>
      <c r="AD50" s="171">
        <f t="shared" si="1"/>
        <v>3.0964467005105689E-3</v>
      </c>
      <c r="AE50" s="171">
        <f t="shared" si="8"/>
        <v>-0.74614644670050811</v>
      </c>
      <c r="AF50" s="171">
        <f t="shared" si="9"/>
        <v>10.230000000000018</v>
      </c>
      <c r="AG50" s="171"/>
      <c r="AH50" s="30"/>
      <c r="AI50" s="292">
        <f>$F50-VLOOKUP($B50,'2017 2ºS - Região ABC e GRU'!$B$6:$F$51,5,FALSE)</f>
        <v>0</v>
      </c>
    </row>
    <row r="51" spans="1:55" ht="4.9000000000000004" customHeight="1" x14ac:dyDescent="0.25">
      <c r="A51" s="9"/>
      <c r="B51" s="31"/>
      <c r="C51" s="9"/>
      <c r="D51" s="28"/>
      <c r="E51" s="28"/>
      <c r="F51" s="28"/>
      <c r="G51" s="9"/>
      <c r="H51" s="9"/>
      <c r="I51" s="9"/>
      <c r="J51" s="32"/>
      <c r="K51" s="28"/>
      <c r="M51" s="164"/>
      <c r="O51" s="164"/>
      <c r="Q51" s="164"/>
      <c r="S51" s="164"/>
      <c r="Z51" s="287"/>
      <c r="AA51" s="288"/>
      <c r="AB51" s="288"/>
      <c r="AC51" s="288"/>
      <c r="AD51" s="171"/>
      <c r="AE51" s="171"/>
      <c r="AF51" s="171"/>
      <c r="AG51" s="171"/>
      <c r="AH51" s="30"/>
      <c r="AI51" s="292"/>
      <c r="BC51" s="7" t="str">
        <f t="shared" ref="BC51" si="10">B51&amp;D51&amp;F51&amp;L51&amp;N51&amp;P51&amp;R51&amp;T51</f>
        <v/>
      </c>
    </row>
    <row r="52" spans="1:55" x14ac:dyDescent="0.25">
      <c r="A52" s="33"/>
      <c r="B52" s="346" t="s">
        <v>31</v>
      </c>
      <c r="C52" s="346"/>
      <c r="D52" s="346"/>
      <c r="E52" s="346"/>
      <c r="F52" s="346"/>
      <c r="G52" s="346"/>
      <c r="H52" s="346"/>
      <c r="I52" s="346"/>
      <c r="J52" s="346"/>
      <c r="K52" s="346"/>
      <c r="L52" s="346"/>
      <c r="M52" s="346"/>
      <c r="N52" s="346"/>
      <c r="O52" s="346"/>
      <c r="P52" s="346"/>
      <c r="Q52" s="346"/>
      <c r="R52" s="346"/>
      <c r="S52" s="346"/>
    </row>
    <row r="53" spans="1:55" ht="21.75" customHeight="1" x14ac:dyDescent="0.25">
      <c r="A53" s="9"/>
      <c r="B53" s="31"/>
      <c r="C53" s="9"/>
      <c r="D53" s="28"/>
      <c r="E53" s="28"/>
      <c r="F53" s="28"/>
      <c r="G53" s="9"/>
      <c r="H53" s="9"/>
      <c r="I53" s="9"/>
      <c r="J53" s="32"/>
      <c r="K53" s="28"/>
      <c r="M53" s="164"/>
      <c r="O53" s="164"/>
      <c r="Q53" s="164"/>
      <c r="S53" s="164"/>
    </row>
    <row r="54" spans="1:55" x14ac:dyDescent="0.25">
      <c r="A54" s="35"/>
      <c r="B54" s="347" t="s">
        <v>32</v>
      </c>
      <c r="C54" s="347"/>
      <c r="D54" s="347"/>
      <c r="E54" s="347"/>
      <c r="F54" s="347"/>
      <c r="G54" s="347"/>
      <c r="H54" s="347"/>
      <c r="I54" s="347"/>
      <c r="J54" s="347"/>
      <c r="K54" s="347"/>
      <c r="L54" s="347"/>
      <c r="M54" s="347"/>
      <c r="N54" s="347"/>
      <c r="O54" s="347"/>
      <c r="P54" s="347"/>
      <c r="Q54" s="347"/>
      <c r="R54" s="347"/>
      <c r="S54" s="347"/>
    </row>
    <row r="55" spans="1:55" ht="15" customHeight="1" x14ac:dyDescent="0.25">
      <c r="A55" s="9"/>
      <c r="B55" s="349" t="s">
        <v>284</v>
      </c>
      <c r="C55" s="349"/>
      <c r="D55" s="349"/>
      <c r="E55" s="349"/>
      <c r="F55" s="349"/>
      <c r="G55" s="349"/>
      <c r="H55" s="349"/>
      <c r="I55" s="349"/>
      <c r="J55" s="349"/>
      <c r="K55" s="9"/>
      <c r="M55" s="77"/>
      <c r="O55" s="77"/>
      <c r="Q55" s="77"/>
      <c r="S55" s="77"/>
    </row>
    <row r="56" spans="1:55" x14ac:dyDescent="0.25">
      <c r="A56" s="35"/>
      <c r="B56" s="348"/>
      <c r="C56" s="348"/>
      <c r="D56" s="348"/>
      <c r="E56" s="348"/>
      <c r="F56" s="348"/>
      <c r="G56" s="348"/>
      <c r="H56" s="348"/>
      <c r="I56" s="348"/>
      <c r="J56" s="348"/>
      <c r="K56" s="274"/>
      <c r="M56" s="165"/>
      <c r="O56" s="165"/>
      <c r="Q56" s="165"/>
      <c r="S56" s="165"/>
    </row>
    <row r="57" spans="1:55" ht="15" customHeight="1" x14ac:dyDescent="0.25">
      <c r="A57" s="35"/>
      <c r="B57" s="348" t="s">
        <v>388</v>
      </c>
      <c r="C57" s="348"/>
      <c r="D57" s="348"/>
      <c r="E57" s="348"/>
      <c r="F57" s="348"/>
      <c r="G57" s="348"/>
      <c r="H57" s="348"/>
      <c r="I57" s="348"/>
      <c r="J57" s="348"/>
      <c r="K57" s="274"/>
      <c r="M57" s="165"/>
      <c r="O57" s="165"/>
      <c r="Q57" s="165"/>
      <c r="S57" s="165"/>
    </row>
    <row r="58" spans="1:55" ht="15" customHeight="1" x14ac:dyDescent="0.25">
      <c r="A58" s="35"/>
      <c r="B58" s="274"/>
      <c r="C58" s="274"/>
      <c r="D58" s="274"/>
      <c r="E58" s="274"/>
      <c r="F58" s="274"/>
      <c r="G58" s="274"/>
      <c r="H58" s="274"/>
      <c r="I58" s="274"/>
      <c r="J58" s="274"/>
      <c r="K58" s="274"/>
      <c r="M58" s="165"/>
      <c r="O58" s="165"/>
      <c r="Q58" s="165"/>
      <c r="S58" s="165"/>
    </row>
    <row r="59" spans="1:55" ht="15" customHeight="1" x14ac:dyDescent="0.25">
      <c r="A59" s="35"/>
      <c r="B59" s="274"/>
      <c r="C59" s="274"/>
      <c r="D59" s="274"/>
      <c r="E59" s="274"/>
      <c r="F59" s="274"/>
      <c r="G59" s="274"/>
      <c r="H59" s="274"/>
      <c r="I59" s="274"/>
      <c r="J59" s="274"/>
      <c r="K59" s="274"/>
      <c r="M59" s="165"/>
      <c r="O59" s="165"/>
      <c r="Q59" s="165"/>
      <c r="S59" s="165"/>
    </row>
    <row r="60" spans="1:55" x14ac:dyDescent="0.25">
      <c r="A60" s="26"/>
      <c r="B60" s="35"/>
      <c r="C60" s="9"/>
      <c r="D60" s="35"/>
      <c r="E60" s="35"/>
      <c r="F60" s="35"/>
      <c r="G60" s="9"/>
      <c r="H60" s="35"/>
      <c r="I60" s="9"/>
      <c r="J60" s="35"/>
      <c r="K60" s="35"/>
      <c r="M60" s="166"/>
      <c r="O60" s="166"/>
      <c r="Q60" s="166"/>
      <c r="S60" s="166"/>
    </row>
    <row r="61" spans="1:55" ht="15.75" customHeight="1" x14ac:dyDescent="0.25">
      <c r="A61" s="26"/>
      <c r="B61" s="344" t="s">
        <v>390</v>
      </c>
      <c r="C61" s="344"/>
      <c r="D61" s="344"/>
      <c r="E61" s="344"/>
      <c r="F61" s="344"/>
      <c r="G61" s="344"/>
      <c r="H61" s="344"/>
      <c r="I61" s="344"/>
      <c r="J61" s="344"/>
      <c r="K61" s="344"/>
      <c r="L61" s="344"/>
      <c r="M61" s="344"/>
      <c r="N61" s="344"/>
      <c r="O61" s="344"/>
      <c r="P61" s="344"/>
      <c r="Q61" s="344"/>
      <c r="R61" s="344"/>
      <c r="S61" s="344"/>
      <c r="T61" s="344"/>
      <c r="U61" s="344"/>
      <c r="V61" s="344"/>
    </row>
    <row r="62" spans="1:55" ht="15.75" customHeight="1" x14ac:dyDescent="0.25">
      <c r="B62" s="344" t="s">
        <v>46</v>
      </c>
      <c r="C62" s="344"/>
      <c r="D62" s="344"/>
      <c r="E62" s="344"/>
      <c r="F62" s="344"/>
      <c r="G62" s="344"/>
      <c r="H62" s="344"/>
      <c r="I62" s="344"/>
      <c r="J62" s="344"/>
      <c r="K62" s="344"/>
      <c r="L62" s="344"/>
      <c r="M62" s="344"/>
      <c r="N62" s="344"/>
      <c r="O62" s="344"/>
      <c r="P62" s="344"/>
      <c r="Q62" s="344"/>
      <c r="R62" s="344"/>
      <c r="S62" s="344"/>
      <c r="T62" s="344"/>
      <c r="U62" s="344"/>
      <c r="V62" s="344"/>
    </row>
  </sheetData>
  <mergeCells count="10">
    <mergeCell ref="B56:J56"/>
    <mergeCell ref="B57:J57"/>
    <mergeCell ref="B61:V61"/>
    <mergeCell ref="B62:V62"/>
    <mergeCell ref="B2:S2"/>
    <mergeCell ref="B3:S3"/>
    <mergeCell ref="B4:T5"/>
    <mergeCell ref="B52:S52"/>
    <mergeCell ref="B54:S54"/>
    <mergeCell ref="B55:J55"/>
  </mergeCells>
  <printOptions horizontalCentered="1"/>
  <pageMargins left="0.35433070866141736" right="0.39370078740157483" top="1.3779527559055118" bottom="0.78740157480314965" header="0.31496062992125984" footer="0.31496062992125984"/>
  <pageSetup paperSize="9" scale="42" orientation="portrait" r:id="rId1"/>
  <headerFooter>
    <oddHeader>&amp;R&amp;"Arial,Negrito"&amp;18Anexo 2</oddHeader>
  </headerFooter>
  <ignoredErrors>
    <ignoredError sqref="L33:S33" formula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8">
    <tabColor theme="8" tint="0.39997558519241921"/>
    <pageSetUpPr fitToPage="1"/>
  </sheetPr>
  <dimension ref="A1:BD62"/>
  <sheetViews>
    <sheetView showGridLines="0" zoomScale="85" zoomScaleNormal="85" workbookViewId="0">
      <pane ySplit="7" topLeftCell="A8" activePane="bottomLeft" state="frozen"/>
      <selection activeCell="BC9" sqref="BC9:BD50"/>
      <selection pane="bottomLeft" activeCell="T37" sqref="T37"/>
    </sheetView>
  </sheetViews>
  <sheetFormatPr defaultColWidth="9.140625" defaultRowHeight="15.75" x14ac:dyDescent="0.25"/>
  <cols>
    <col min="1" max="1" width="1.7109375" style="7" customWidth="1"/>
    <col min="2" max="2" width="9.85546875" style="7" customWidth="1"/>
    <col min="3" max="3" width="0.42578125" style="7" customWidth="1"/>
    <col min="4" max="4" width="60.5703125" style="7" customWidth="1"/>
    <col min="5" max="5" width="0.5703125" style="7" customWidth="1"/>
    <col min="6" max="6" width="16.85546875" style="7" customWidth="1"/>
    <col min="7" max="7" width="0.42578125" style="7" customWidth="1"/>
    <col min="8" max="8" width="15.85546875" style="7" hidden="1" customWidth="1"/>
    <col min="9" max="9" width="0.42578125" style="7" hidden="1" customWidth="1"/>
    <col min="10" max="10" width="17.5703125" style="7" hidden="1" customWidth="1"/>
    <col min="11" max="11" width="2.28515625" style="7" hidden="1" customWidth="1"/>
    <col min="12" max="12" width="13.85546875" style="7" customWidth="1"/>
    <col min="13" max="13" width="0.42578125" style="53" customWidth="1"/>
    <col min="14" max="14" width="13.85546875" style="7" customWidth="1"/>
    <col min="15" max="15" width="0.42578125" style="53" customWidth="1"/>
    <col min="16" max="16" width="16.140625" style="7" customWidth="1"/>
    <col min="17" max="17" width="0.42578125" style="53" customWidth="1"/>
    <col min="18" max="18" width="16" style="7" bestFit="1" customWidth="1"/>
    <col min="19" max="19" width="0.42578125" style="53" customWidth="1"/>
    <col min="20" max="20" width="16" style="171" bestFit="1" customWidth="1"/>
    <col min="21" max="21" width="16" style="171" hidden="1" customWidth="1"/>
    <col min="22" max="22" width="0.85546875" style="7" customWidth="1"/>
    <col min="23" max="23" width="2.7109375" style="7" customWidth="1"/>
    <col min="24" max="24" width="19.5703125" style="7" customWidth="1"/>
    <col min="25" max="25" width="1.28515625" style="7" customWidth="1"/>
    <col min="26" max="26" width="10.7109375" style="7" hidden="1" customWidth="1"/>
    <col min="27" max="41" width="0" style="7" hidden="1" customWidth="1"/>
    <col min="42" max="16384" width="9.140625" style="7"/>
  </cols>
  <sheetData>
    <row r="1" spans="1:56" s="5" customFormat="1" ht="12.75" customHeight="1" x14ac:dyDescent="0.25">
      <c r="A1" s="1"/>
      <c r="B1" s="2"/>
      <c r="C1" s="1"/>
      <c r="D1" s="3"/>
      <c r="E1" s="1"/>
      <c r="F1" s="4"/>
      <c r="G1" s="1"/>
      <c r="H1" s="4"/>
      <c r="I1" s="1"/>
      <c r="J1" s="4"/>
      <c r="K1" s="1"/>
      <c r="M1" s="161"/>
      <c r="O1" s="161"/>
      <c r="Q1" s="161"/>
      <c r="S1" s="161"/>
      <c r="T1" s="170"/>
      <c r="U1" s="170"/>
    </row>
    <row r="2" spans="1:56" ht="23.25" customHeight="1" x14ac:dyDescent="0.25">
      <c r="A2" s="1"/>
      <c r="B2" s="344" t="s">
        <v>0</v>
      </c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4"/>
      <c r="S2" s="344"/>
    </row>
    <row r="3" spans="1:56" s="5" customFormat="1" ht="23.25" customHeight="1" x14ac:dyDescent="0.25">
      <c r="A3" s="1"/>
      <c r="B3" s="344" t="s">
        <v>283</v>
      </c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170"/>
      <c r="U3" s="170"/>
    </row>
    <row r="4" spans="1:56" ht="15.75" customHeight="1" x14ac:dyDescent="0.25">
      <c r="A4" s="1"/>
      <c r="B4" s="350" t="s">
        <v>392</v>
      </c>
      <c r="C4" s="350"/>
      <c r="D4" s="350"/>
      <c r="E4" s="350"/>
      <c r="F4" s="350"/>
      <c r="G4" s="350"/>
      <c r="H4" s="350"/>
      <c r="I4" s="350"/>
      <c r="J4" s="350"/>
      <c r="K4" s="350"/>
      <c r="L4" s="350"/>
      <c r="M4" s="350"/>
      <c r="N4" s="350"/>
      <c r="O4" s="350"/>
      <c r="P4" s="350"/>
      <c r="Q4" s="350"/>
      <c r="R4" s="350"/>
      <c r="S4" s="350"/>
      <c r="T4" s="350"/>
      <c r="U4" s="314"/>
      <c r="Z4" s="290" t="s">
        <v>381</v>
      </c>
      <c r="AA4" s="290"/>
      <c r="AB4" s="290"/>
      <c r="AC4" s="290"/>
      <c r="AD4" s="290"/>
      <c r="AE4" s="290"/>
      <c r="AF4" s="290"/>
    </row>
    <row r="5" spans="1:56" ht="6.75" customHeight="1" x14ac:dyDescent="0.25">
      <c r="A5" s="1"/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0"/>
      <c r="T5" s="350"/>
      <c r="U5" s="314"/>
    </row>
    <row r="6" spans="1:56" ht="47.25" customHeight="1" x14ac:dyDescent="0.25">
      <c r="A6" s="12"/>
      <c r="B6" s="13" t="s">
        <v>2</v>
      </c>
      <c r="C6" s="14"/>
      <c r="D6" s="15" t="s">
        <v>3</v>
      </c>
      <c r="E6" s="12"/>
      <c r="F6" s="16" t="s">
        <v>4</v>
      </c>
      <c r="G6" s="14"/>
      <c r="H6" s="16" t="s">
        <v>48</v>
      </c>
      <c r="I6" s="14"/>
      <c r="J6" s="16" t="s">
        <v>6</v>
      </c>
      <c r="K6" s="12"/>
      <c r="L6" s="16" t="s">
        <v>67</v>
      </c>
      <c r="M6" s="162"/>
      <c r="N6" s="16" t="s">
        <v>88</v>
      </c>
      <c r="O6" s="162"/>
      <c r="P6" s="16" t="s">
        <v>100</v>
      </c>
      <c r="Q6" s="162"/>
      <c r="R6" s="16" t="s">
        <v>48</v>
      </c>
      <c r="S6" s="75"/>
      <c r="T6" s="16" t="s">
        <v>6</v>
      </c>
      <c r="U6" s="16" t="s">
        <v>6</v>
      </c>
      <c r="X6" s="174" t="s">
        <v>144</v>
      </c>
      <c r="Z6" s="7" t="s">
        <v>2</v>
      </c>
      <c r="AA6" s="7" t="s">
        <v>378</v>
      </c>
      <c r="AB6" s="7" t="s">
        <v>379</v>
      </c>
      <c r="AC6" s="7" t="s">
        <v>379</v>
      </c>
      <c r="AG6" s="289"/>
      <c r="AH6" s="7" t="s">
        <v>382</v>
      </c>
    </row>
    <row r="7" spans="1:56" s="21" customFormat="1" ht="4.9000000000000004" customHeight="1" x14ac:dyDescent="0.2">
      <c r="A7" s="1"/>
      <c r="B7" s="312"/>
      <c r="C7" s="9"/>
      <c r="D7" s="19"/>
      <c r="E7" s="1"/>
      <c r="F7" s="316"/>
      <c r="G7" s="9"/>
      <c r="H7" s="316"/>
      <c r="I7" s="9"/>
      <c r="J7" s="316"/>
      <c r="K7" s="1"/>
      <c r="M7" s="161"/>
      <c r="O7" s="161"/>
      <c r="Q7" s="161"/>
      <c r="S7" s="161"/>
      <c r="T7" s="172"/>
      <c r="U7" s="172"/>
      <c r="X7" s="172"/>
      <c r="AG7" s="289"/>
      <c r="AH7" s="289"/>
    </row>
    <row r="8" spans="1:56" hidden="1" x14ac:dyDescent="0.25">
      <c r="A8" s="1"/>
      <c r="B8" s="22">
        <f>IF('Reaj 2016 - Região S e SE '!B8="","",'Reaj 2016 - Região S e SE '!B8)</f>
        <v>1100</v>
      </c>
      <c r="C8" s="9"/>
      <c r="D8" s="64" t="s">
        <v>9</v>
      </c>
      <c r="E8" s="1"/>
      <c r="F8" s="66">
        <f>'2017 2ºS - Região ABC e GRU'!F8</f>
        <v>398.98477157360406</v>
      </c>
      <c r="G8" s="67"/>
      <c r="H8" s="66">
        <f>'Reaj 2016 - Região S e SE '!R8</f>
        <v>5.4822335025380706</v>
      </c>
      <c r="I8" s="67"/>
      <c r="J8" s="66">
        <f>'Reaj 2016 - Região S e SE '!T8</f>
        <v>360</v>
      </c>
      <c r="K8" s="68"/>
      <c r="L8" s="275">
        <f>IF(T8="","",N8/F8)</f>
        <v>0.21498727735368958</v>
      </c>
      <c r="M8" s="163"/>
      <c r="N8" s="276">
        <f>IF(T8="","",F8-P8)</f>
        <v>85.776649746192902</v>
      </c>
      <c r="O8" s="163"/>
      <c r="P8" s="277">
        <f t="shared" ref="P8:P50" si="0">IF(T8="","",T8/98.5%)</f>
        <v>313.20812182741116</v>
      </c>
      <c r="Q8" s="167"/>
      <c r="R8" s="56">
        <f>IF(T8="","",P8*1.5%)</f>
        <v>4.6981218274111676</v>
      </c>
      <c r="S8" s="163"/>
      <c r="T8" s="178">
        <v>308.51</v>
      </c>
      <c r="U8" s="178">
        <v>308.51</v>
      </c>
      <c r="V8" s="30"/>
      <c r="X8" s="251"/>
      <c r="Z8" s="287">
        <v>0</v>
      </c>
      <c r="AA8" s="288">
        <v>0</v>
      </c>
      <c r="AB8" s="288">
        <v>0</v>
      </c>
      <c r="AC8" s="288">
        <v>0</v>
      </c>
      <c r="AD8" s="171">
        <f>F8-AA8</f>
        <v>398.98477157360406</v>
      </c>
      <c r="AE8" s="171">
        <f>R8-AB8</f>
        <v>4.6981218274111676</v>
      </c>
      <c r="AF8" s="171">
        <f>T8-AC8</f>
        <v>308.51</v>
      </c>
      <c r="AG8" s="171"/>
      <c r="AH8" s="288" t="s">
        <v>234</v>
      </c>
      <c r="AJ8" s="7" t="s">
        <v>234</v>
      </c>
      <c r="AL8" s="61">
        <f>P8-R8-T8</f>
        <v>0</v>
      </c>
      <c r="AM8" s="30">
        <f>F8-N8-P8</f>
        <v>0</v>
      </c>
    </row>
    <row r="9" spans="1:56" x14ac:dyDescent="0.25">
      <c r="A9" s="1"/>
      <c r="B9" s="99">
        <v>1140</v>
      </c>
      <c r="C9" s="100"/>
      <c r="D9" s="64" t="s">
        <v>285</v>
      </c>
      <c r="E9" s="1"/>
      <c r="F9" s="66">
        <f>'2017 2ºS - Região ABC e GRU'!F9</f>
        <v>398.98477157360406</v>
      </c>
      <c r="G9" s="67"/>
      <c r="H9" s="66">
        <f>'Reaj 2016 - Região S e SE '!R9</f>
        <v>4.7512690355329941</v>
      </c>
      <c r="I9" s="67"/>
      <c r="J9" s="66">
        <f>'Reaj 2016 - Região S e SE '!T9</f>
        <v>312</v>
      </c>
      <c r="K9" s="68"/>
      <c r="L9" s="275">
        <f>IF(T9="","",N9/F9)</f>
        <v>0.18829516539440203</v>
      </c>
      <c r="M9" s="163"/>
      <c r="N9" s="276">
        <f>IF(T9="","",F9-P9)</f>
        <v>75.126903553299485</v>
      </c>
      <c r="O9" s="163"/>
      <c r="P9" s="277">
        <f t="shared" si="0"/>
        <v>323.85786802030458</v>
      </c>
      <c r="Q9" s="167"/>
      <c r="R9" s="277">
        <f>IF(T9="","",P9*1.5%)</f>
        <v>4.8578680203045685</v>
      </c>
      <c r="S9" s="163"/>
      <c r="T9" s="317">
        <f>ROUNDUP(U9,0)+10</f>
        <v>319</v>
      </c>
      <c r="U9" s="317">
        <v>308.50735500000002</v>
      </c>
      <c r="V9" s="30"/>
      <c r="X9" s="299" t="s">
        <v>397</v>
      </c>
      <c r="Z9" s="287">
        <v>1140</v>
      </c>
      <c r="AA9" s="288">
        <v>398.98</v>
      </c>
      <c r="AB9" s="288">
        <v>5.98</v>
      </c>
      <c r="AC9" s="288">
        <v>308.50735500000002</v>
      </c>
      <c r="AD9" s="171">
        <f t="shared" ref="AD9:AD50" si="1">F9-AA9</f>
        <v>4.7715736040458978E-3</v>
      </c>
      <c r="AE9" s="171">
        <f>R9-AB9</f>
        <v>-1.1221319796954319</v>
      </c>
      <c r="AF9" s="171">
        <f>T9-AC9</f>
        <v>10.492644999999982</v>
      </c>
      <c r="AG9" s="171"/>
      <c r="AH9" s="288" t="s">
        <v>584</v>
      </c>
      <c r="AJ9" s="7">
        <v>308.50735500000002</v>
      </c>
      <c r="AL9" s="61">
        <f t="shared" ref="AL9:AL51" si="2">P9-R9-T9</f>
        <v>0</v>
      </c>
      <c r="AM9" s="30">
        <f t="shared" ref="AM9:AM51" si="3">F9-N9-P9</f>
        <v>0</v>
      </c>
      <c r="AO9" s="292">
        <f>$F9-VLOOKUP($B9,'2017 2ºS - Região ABC e GRU'!$B$6:$F$51,5,FALSE)</f>
        <v>0</v>
      </c>
    </row>
    <row r="10" spans="1:56" hidden="1" x14ac:dyDescent="0.25">
      <c r="A10" s="1"/>
      <c r="B10" s="22">
        <f>IF('Reaj 2016 - Região S e SE '!B9="","",'Reaj 2016 - Região S e SE '!B9)</f>
        <v>1124</v>
      </c>
      <c r="C10" s="9"/>
      <c r="D10" s="64" t="s">
        <v>10</v>
      </c>
      <c r="E10" s="1"/>
      <c r="F10" s="66">
        <f>'2017 2ºS - Região ABC e GRU'!F10</f>
        <v>345.17766497461929</v>
      </c>
      <c r="G10" s="67"/>
      <c r="H10" s="66">
        <f>'Reaj 2016 - Região S e SE '!R9</f>
        <v>4.7512690355329941</v>
      </c>
      <c r="I10" s="67"/>
      <c r="J10" s="66">
        <f>'Reaj 2016 - Região S e SE '!T9</f>
        <v>312</v>
      </c>
      <c r="K10" s="68"/>
      <c r="L10" s="275">
        <f t="shared" ref="L10:L50" si="4">IF(T10="","",N10/F10)</f>
        <v>0.97058823529411753</v>
      </c>
      <c r="M10" s="163"/>
      <c r="N10" s="276">
        <f t="shared" ref="N10:N50" si="5">IF(T10="","",F10-P10)</f>
        <v>335.02538071065987</v>
      </c>
      <c r="O10" s="163"/>
      <c r="P10" s="277">
        <f t="shared" si="0"/>
        <v>10.152284263959391</v>
      </c>
      <c r="Q10" s="167"/>
      <c r="R10" s="277">
        <f t="shared" ref="R10:R50" si="6">IF(T10="","",P10*1.5%)</f>
        <v>0.15228426395939085</v>
      </c>
      <c r="S10" s="163"/>
      <c r="T10" s="317">
        <f t="shared" ref="T10:T50" si="7">ROUNDUP(U10,0)+10</f>
        <v>10</v>
      </c>
      <c r="U10" s="317"/>
      <c r="V10" s="30"/>
      <c r="Z10" s="287">
        <v>0</v>
      </c>
      <c r="AA10" s="288">
        <v>0</v>
      </c>
      <c r="AB10" s="288">
        <v>0</v>
      </c>
      <c r="AC10" s="288">
        <v>0</v>
      </c>
      <c r="AD10" s="171">
        <f t="shared" si="1"/>
        <v>345.17766497461929</v>
      </c>
      <c r="AE10" s="171">
        <f t="shared" ref="AE10:AE50" si="8">R10-AB10</f>
        <v>0.15228426395939085</v>
      </c>
      <c r="AF10" s="171">
        <f t="shared" ref="AF10:AF50" si="9">T10-AC10</f>
        <v>10</v>
      </c>
      <c r="AG10" s="171"/>
      <c r="AH10" s="288" t="s">
        <v>234</v>
      </c>
      <c r="AL10" s="61">
        <f t="shared" si="2"/>
        <v>0</v>
      </c>
      <c r="AM10" s="30">
        <f t="shared" si="3"/>
        <v>2.4868995751603507E-14</v>
      </c>
      <c r="AO10" s="292">
        <f>$F10-VLOOKUP($B10,'2017 2ºS - Região ABC e GRU'!$B$6:$F$51,5,FALSE)</f>
        <v>0</v>
      </c>
    </row>
    <row r="11" spans="1:56" x14ac:dyDescent="0.25">
      <c r="A11" s="1"/>
      <c r="B11" s="22">
        <v>1133</v>
      </c>
      <c r="C11" s="9"/>
      <c r="D11" s="64" t="s">
        <v>110</v>
      </c>
      <c r="E11" s="1"/>
      <c r="F11" s="66">
        <f>'2017 2ºS - Região ABC e GRU'!F11</f>
        <v>340.10152284263961</v>
      </c>
      <c r="G11" s="67"/>
      <c r="H11" s="66">
        <f>'Reaj 2016 - Região S e SE '!R10</f>
        <v>4.690355329949238</v>
      </c>
      <c r="I11" s="67"/>
      <c r="J11" s="66">
        <f>'Reaj 2016 - Região S e SE '!T10</f>
        <v>308</v>
      </c>
      <c r="K11" s="68"/>
      <c r="L11" s="275">
        <f t="shared" si="4"/>
        <v>0.14328358208955227</v>
      </c>
      <c r="M11" s="163"/>
      <c r="N11" s="276">
        <f t="shared" si="5"/>
        <v>48.730964467005094</v>
      </c>
      <c r="O11" s="163"/>
      <c r="P11" s="277">
        <f t="shared" si="0"/>
        <v>291.37055837563452</v>
      </c>
      <c r="Q11" s="167"/>
      <c r="R11" s="277">
        <f t="shared" si="6"/>
        <v>4.3705583756345172</v>
      </c>
      <c r="S11" s="163"/>
      <c r="T11" s="317">
        <f t="shared" si="7"/>
        <v>287</v>
      </c>
      <c r="U11" s="317">
        <v>276.375</v>
      </c>
      <c r="V11" s="30"/>
      <c r="Z11" s="287">
        <v>1133</v>
      </c>
      <c r="AA11" s="288">
        <v>340.1</v>
      </c>
      <c r="AB11" s="288">
        <v>5.0999999999999996</v>
      </c>
      <c r="AC11" s="288">
        <v>276.375</v>
      </c>
      <c r="AD11" s="171">
        <f t="shared" si="1"/>
        <v>1.5228426395879069E-3</v>
      </c>
      <c r="AE11" s="171">
        <f t="shared" si="8"/>
        <v>-0.72944162436548243</v>
      </c>
      <c r="AF11" s="171">
        <f t="shared" si="9"/>
        <v>10.625</v>
      </c>
      <c r="AG11" s="171"/>
      <c r="AH11" s="288" t="s">
        <v>585</v>
      </c>
      <c r="AJ11" s="7">
        <v>276.375</v>
      </c>
      <c r="AL11" s="61">
        <f t="shared" si="2"/>
        <v>0</v>
      </c>
      <c r="AM11" s="30">
        <f t="shared" si="3"/>
        <v>0</v>
      </c>
      <c r="AO11" s="292">
        <f>$F11-VLOOKUP($B11,'2017 2ºS - Região ABC e GRU'!$B$6:$F$51,5,FALSE)</f>
        <v>0</v>
      </c>
    </row>
    <row r="12" spans="1:56" x14ac:dyDescent="0.25">
      <c r="A12" s="1"/>
      <c r="B12" s="22">
        <f>IF('Reaj 2016 - Região S e SE '!B11="","",'Reaj 2016 - Região S e SE '!B11)</f>
        <v>2007</v>
      </c>
      <c r="C12" s="9"/>
      <c r="D12" s="64" t="s">
        <v>102</v>
      </c>
      <c r="E12" s="1"/>
      <c r="F12" s="66">
        <f>'2017 2ºS - Região ABC e GRU'!F12</f>
        <v>322.84263959390864</v>
      </c>
      <c r="G12" s="67"/>
      <c r="H12" s="66">
        <f>'Reaj 2016 - Região S e SE '!R11</f>
        <v>4.690355329949238</v>
      </c>
      <c r="I12" s="67"/>
      <c r="J12" s="66">
        <f>'Reaj 2016 - Região S e SE '!T11</f>
        <v>308</v>
      </c>
      <c r="K12" s="68"/>
      <c r="L12" s="275">
        <f t="shared" si="4"/>
        <v>9.4339622641509482E-2</v>
      </c>
      <c r="M12" s="163"/>
      <c r="N12" s="276">
        <f t="shared" si="5"/>
        <v>30.456852791878191</v>
      </c>
      <c r="O12" s="163"/>
      <c r="P12" s="277">
        <f t="shared" si="0"/>
        <v>292.38578680203045</v>
      </c>
      <c r="Q12" s="167"/>
      <c r="R12" s="277">
        <f t="shared" si="6"/>
        <v>4.3857868020304567</v>
      </c>
      <c r="S12" s="163"/>
      <c r="T12" s="317">
        <f t="shared" si="7"/>
        <v>288</v>
      </c>
      <c r="U12" s="317">
        <v>277.93200000000002</v>
      </c>
      <c r="V12" s="30"/>
      <c r="Z12" s="287">
        <v>2007</v>
      </c>
      <c r="AA12" s="288">
        <v>322.83999999999997</v>
      </c>
      <c r="AB12" s="288">
        <v>4.84</v>
      </c>
      <c r="AC12" s="288">
        <v>277.93200000000002</v>
      </c>
      <c r="AD12" s="171">
        <f t="shared" si="1"/>
        <v>2.6395939086683029E-3</v>
      </c>
      <c r="AE12" s="171">
        <f t="shared" si="8"/>
        <v>-0.45421319796954318</v>
      </c>
      <c r="AF12" s="171">
        <f t="shared" si="9"/>
        <v>10.067999999999984</v>
      </c>
      <c r="AG12" s="171"/>
      <c r="AH12" s="288" t="s">
        <v>586</v>
      </c>
      <c r="AJ12" s="7">
        <v>277.93200000000002</v>
      </c>
      <c r="AL12" s="61">
        <f t="shared" si="2"/>
        <v>0</v>
      </c>
      <c r="AM12" s="30">
        <f t="shared" si="3"/>
        <v>0</v>
      </c>
      <c r="AO12" s="292">
        <f>$F12-VLOOKUP($B12,'2017 2ºS - Região ABC e GRU'!$B$6:$F$51,5,FALSE)</f>
        <v>0</v>
      </c>
    </row>
    <row r="13" spans="1:56" x14ac:dyDescent="0.25">
      <c r="A13" s="1"/>
      <c r="B13" s="22">
        <f>IF('Reaj 2016 - Região S e SE '!B13="","",'Reaj 2016 - Região S e SE '!B13)</f>
        <v>1116</v>
      </c>
      <c r="C13" s="9"/>
      <c r="D13" s="64" t="s">
        <v>98</v>
      </c>
      <c r="E13" s="1"/>
      <c r="F13" s="66">
        <f>'2017 2ºS - Região ABC e GRU'!F13</f>
        <v>359.39086294416245</v>
      </c>
      <c r="G13" s="67"/>
      <c r="H13" s="66">
        <f>'Reaj 2016 - Região S e SE '!R13</f>
        <v>4.9340101522842641</v>
      </c>
      <c r="I13" s="67"/>
      <c r="J13" s="66">
        <f>'Reaj 2016 - Região S e SE '!T13</f>
        <v>324</v>
      </c>
      <c r="K13" s="68"/>
      <c r="L13" s="275">
        <f t="shared" si="4"/>
        <v>0.18644067796610173</v>
      </c>
      <c r="M13" s="163"/>
      <c r="N13" s="276">
        <f t="shared" si="5"/>
        <v>67.005076142131998</v>
      </c>
      <c r="O13" s="163"/>
      <c r="P13" s="277">
        <f t="shared" si="0"/>
        <v>292.38578680203045</v>
      </c>
      <c r="Q13" s="167"/>
      <c r="R13" s="277">
        <f t="shared" si="6"/>
        <v>4.3857868020304567</v>
      </c>
      <c r="S13" s="163"/>
      <c r="T13" s="317">
        <f t="shared" si="7"/>
        <v>288</v>
      </c>
      <c r="U13" s="317">
        <v>277.89</v>
      </c>
      <c r="V13" s="30"/>
      <c r="Z13" s="287">
        <v>1116</v>
      </c>
      <c r="AA13" s="288">
        <v>359.39</v>
      </c>
      <c r="AB13" s="288">
        <v>5.39</v>
      </c>
      <c r="AC13" s="288">
        <v>277.89</v>
      </c>
      <c r="AD13" s="171">
        <f t="shared" si="1"/>
        <v>8.6294416246346373E-4</v>
      </c>
      <c r="AE13" s="171">
        <f t="shared" si="8"/>
        <v>-1.004213197969543</v>
      </c>
      <c r="AF13" s="171">
        <f t="shared" si="9"/>
        <v>10.110000000000014</v>
      </c>
      <c r="AG13" s="171"/>
      <c r="AH13" s="288" t="s">
        <v>587</v>
      </c>
      <c r="AJ13" s="7">
        <v>277.89</v>
      </c>
      <c r="AL13" s="61">
        <f t="shared" si="2"/>
        <v>0</v>
      </c>
      <c r="AM13" s="30">
        <f t="shared" si="3"/>
        <v>0</v>
      </c>
      <c r="AO13" s="292">
        <f>$F13-VLOOKUP($B13,'2017 2ºS - Região ABC e GRU'!$B$6:$F$51,5,FALSE)</f>
        <v>0</v>
      </c>
    </row>
    <row r="14" spans="1:56" s="279" customFormat="1" x14ac:dyDescent="0.25">
      <c r="A14" s="1"/>
      <c r="B14" s="22">
        <f>IF('Reaj 2016 - Região S e SE '!B14="","",'Reaj 2016 - Região S e SE '!B14)</f>
        <v>1107</v>
      </c>
      <c r="C14" s="9"/>
      <c r="D14" s="64" t="s">
        <v>12</v>
      </c>
      <c r="E14" s="1"/>
      <c r="F14" s="66">
        <f>'2017 2ºS - Região ABC e GRU'!F14</f>
        <v>361.42131979695432</v>
      </c>
      <c r="G14" s="67"/>
      <c r="H14" s="66">
        <f>'Reaj 2016 - Região S e SE '!R14</f>
        <v>4.9492385786802027</v>
      </c>
      <c r="I14" s="67"/>
      <c r="J14" s="66">
        <f>'Reaj 2016 - Região S e SE '!T14</f>
        <v>325</v>
      </c>
      <c r="K14" s="68"/>
      <c r="L14" s="275">
        <f t="shared" si="4"/>
        <v>0.10112359550561797</v>
      </c>
      <c r="M14" s="163"/>
      <c r="N14" s="276">
        <f t="shared" si="5"/>
        <v>36.548223350253807</v>
      </c>
      <c r="O14" s="163"/>
      <c r="P14" s="277">
        <f t="shared" si="0"/>
        <v>324.87309644670052</v>
      </c>
      <c r="Q14" s="167"/>
      <c r="R14" s="277">
        <f t="shared" si="6"/>
        <v>4.8730964467005071</v>
      </c>
      <c r="S14" s="163"/>
      <c r="T14" s="317">
        <f t="shared" si="7"/>
        <v>320</v>
      </c>
      <c r="U14" s="317">
        <v>309.72000000000003</v>
      </c>
      <c r="V14" s="278"/>
      <c r="Z14" s="287">
        <v>1107</v>
      </c>
      <c r="AA14" s="288">
        <v>361.42</v>
      </c>
      <c r="AB14" s="288">
        <v>5.42</v>
      </c>
      <c r="AC14" s="288">
        <v>309.72000000000003</v>
      </c>
      <c r="AD14" s="171">
        <f t="shared" si="1"/>
        <v>1.3197969543057297E-3</v>
      </c>
      <c r="AE14" s="171">
        <f t="shared" si="8"/>
        <v>-0.54690355329949281</v>
      </c>
      <c r="AF14" s="171">
        <f t="shared" si="9"/>
        <v>10.279999999999973</v>
      </c>
      <c r="AG14" s="171"/>
      <c r="AH14" s="288" t="s">
        <v>588</v>
      </c>
      <c r="AJ14" s="279">
        <v>309.72000000000003</v>
      </c>
      <c r="AL14" s="61">
        <f t="shared" si="2"/>
        <v>0</v>
      </c>
      <c r="AM14" s="30">
        <f t="shared" si="3"/>
        <v>0</v>
      </c>
      <c r="AO14" s="292">
        <f>$F14-VLOOKUP($B14,'2017 2ºS - Região ABC e GRU'!$B$6:$F$51,5,FALSE)</f>
        <v>0</v>
      </c>
      <c r="BC14" s="7"/>
      <c r="BD14" s="7"/>
    </row>
    <row r="15" spans="1:56" s="279" customFormat="1" x14ac:dyDescent="0.25">
      <c r="A15" s="1"/>
      <c r="B15" s="187">
        <v>1134</v>
      </c>
      <c r="C15" s="335"/>
      <c r="D15" s="282" t="s">
        <v>498</v>
      </c>
      <c r="E15" s="336"/>
      <c r="F15" s="283">
        <f>F14</f>
        <v>361.42131979695432</v>
      </c>
      <c r="G15" s="337"/>
      <c r="H15" s="283"/>
      <c r="I15" s="337"/>
      <c r="J15" s="283"/>
      <c r="K15" s="338"/>
      <c r="L15" s="339">
        <f>L14</f>
        <v>0.10112359550561797</v>
      </c>
      <c r="M15" s="340"/>
      <c r="N15" s="341">
        <f>N14</f>
        <v>36.548223350253807</v>
      </c>
      <c r="O15" s="340"/>
      <c r="P15" s="342">
        <f>P14</f>
        <v>324.87309644670052</v>
      </c>
      <c r="Q15" s="343"/>
      <c r="R15" s="342">
        <f>R14</f>
        <v>4.8730964467005071</v>
      </c>
      <c r="S15" s="340"/>
      <c r="T15" s="293">
        <f>T14</f>
        <v>320</v>
      </c>
      <c r="U15" s="317"/>
      <c r="V15" s="278"/>
      <c r="Z15" s="287"/>
      <c r="AA15" s="288"/>
      <c r="AB15" s="288"/>
      <c r="AC15" s="288"/>
      <c r="AD15" s="171"/>
      <c r="AE15" s="171"/>
      <c r="AF15" s="171"/>
      <c r="AG15" s="171"/>
      <c r="AH15" s="288"/>
      <c r="AL15" s="61"/>
      <c r="AM15" s="30"/>
      <c r="AO15" s="292"/>
      <c r="BC15" s="7"/>
      <c r="BD15" s="7"/>
    </row>
    <row r="16" spans="1:56" x14ac:dyDescent="0.25">
      <c r="A16" s="1"/>
      <c r="B16" s="22">
        <f>IF('Reaj 2016 - Região S e SE '!B15="","",'Reaj 2016 - Região S e SE '!B15)</f>
        <v>2008</v>
      </c>
      <c r="C16" s="9"/>
      <c r="D16" s="64" t="s">
        <v>77</v>
      </c>
      <c r="E16" s="1"/>
      <c r="F16" s="66">
        <f>'2017 2ºS - Região ABC e GRU'!F16</f>
        <v>322.84263959390864</v>
      </c>
      <c r="G16" s="67"/>
      <c r="H16" s="66">
        <f>'Reaj 2016 - Região S e SE '!R15</f>
        <v>4.690355329949238</v>
      </c>
      <c r="I16" s="67"/>
      <c r="J16" s="66">
        <f>'Reaj 2016 - Região S e SE '!T15</f>
        <v>308</v>
      </c>
      <c r="K16" s="68"/>
      <c r="L16" s="275">
        <f t="shared" si="4"/>
        <v>9.4339622641509482E-2</v>
      </c>
      <c r="M16" s="163"/>
      <c r="N16" s="276">
        <f t="shared" si="5"/>
        <v>30.456852791878191</v>
      </c>
      <c r="O16" s="163"/>
      <c r="P16" s="277">
        <f t="shared" si="0"/>
        <v>292.38578680203045</v>
      </c>
      <c r="Q16" s="167"/>
      <c r="R16" s="277">
        <f t="shared" si="6"/>
        <v>4.3857868020304567</v>
      </c>
      <c r="S16" s="163"/>
      <c r="T16" s="317">
        <f t="shared" si="7"/>
        <v>288</v>
      </c>
      <c r="U16" s="317">
        <v>277.93200000000002</v>
      </c>
      <c r="V16" s="30"/>
      <c r="Z16" s="287">
        <v>2008</v>
      </c>
      <c r="AA16" s="288">
        <v>322.83999999999997</v>
      </c>
      <c r="AB16" s="288">
        <v>4.84</v>
      </c>
      <c r="AC16" s="288">
        <v>277.93200000000002</v>
      </c>
      <c r="AD16" s="171">
        <f t="shared" si="1"/>
        <v>2.6395939086683029E-3</v>
      </c>
      <c r="AE16" s="171">
        <f t="shared" si="8"/>
        <v>-0.45421319796954318</v>
      </c>
      <c r="AF16" s="171">
        <f t="shared" si="9"/>
        <v>10.067999999999984</v>
      </c>
      <c r="AG16" s="171"/>
      <c r="AH16" s="288" t="s">
        <v>589</v>
      </c>
      <c r="AJ16" s="7">
        <v>277.93200000000002</v>
      </c>
      <c r="AL16" s="61">
        <f t="shared" si="2"/>
        <v>0</v>
      </c>
      <c r="AM16" s="30">
        <f t="shared" si="3"/>
        <v>0</v>
      </c>
      <c r="AO16" s="292">
        <f>$F16-VLOOKUP($B16,'2017 2ºS - Região ABC e GRU'!$B$6:$F$51,5,FALSE)</f>
        <v>0</v>
      </c>
    </row>
    <row r="17" spans="1:56" x14ac:dyDescent="0.25">
      <c r="A17" s="1"/>
      <c r="B17" s="22">
        <f>IF('Reaj 2016 - Região S e SE '!B17="","",'Reaj 2016 - Região S e SE '!B17)</f>
        <v>1112</v>
      </c>
      <c r="C17" s="9"/>
      <c r="D17" s="64" t="s">
        <v>14</v>
      </c>
      <c r="E17" s="1"/>
      <c r="F17" s="66">
        <f>'2017 2ºS - Região ABC e GRU'!F18</f>
        <v>345.17766497461929</v>
      </c>
      <c r="G17" s="67"/>
      <c r="H17" s="66">
        <f>'Reaj 2016 - Região S e SE '!R17</f>
        <v>4.7512690355329941</v>
      </c>
      <c r="I17" s="67"/>
      <c r="J17" s="66">
        <f>'Reaj 2016 - Região S e SE '!T17</f>
        <v>312</v>
      </c>
      <c r="K17" s="68"/>
      <c r="L17" s="275">
        <f t="shared" si="4"/>
        <v>0.15294117647058825</v>
      </c>
      <c r="M17" s="163"/>
      <c r="N17" s="276">
        <f t="shared" si="5"/>
        <v>52.791878172588838</v>
      </c>
      <c r="O17" s="163"/>
      <c r="P17" s="277">
        <f t="shared" si="0"/>
        <v>292.38578680203045</v>
      </c>
      <c r="Q17" s="167"/>
      <c r="R17" s="277">
        <f t="shared" si="6"/>
        <v>4.3857868020304567</v>
      </c>
      <c r="S17" s="163"/>
      <c r="T17" s="317">
        <f t="shared" si="7"/>
        <v>288</v>
      </c>
      <c r="U17" s="317">
        <v>277.09962999999999</v>
      </c>
      <c r="V17" s="30"/>
      <c r="Z17" s="287">
        <v>1112</v>
      </c>
      <c r="AA17" s="288">
        <v>345.18</v>
      </c>
      <c r="AB17" s="288">
        <v>5.18</v>
      </c>
      <c r="AC17" s="288">
        <v>277.09962999999999</v>
      </c>
      <c r="AD17" s="171">
        <f t="shared" si="1"/>
        <v>-2.3350253807166155E-3</v>
      </c>
      <c r="AE17" s="171">
        <f t="shared" si="8"/>
        <v>-0.79421319796954304</v>
      </c>
      <c r="AF17" s="171">
        <f t="shared" si="9"/>
        <v>10.900370000000009</v>
      </c>
      <c r="AG17" s="171"/>
      <c r="AH17" s="288" t="s">
        <v>590</v>
      </c>
      <c r="AJ17" s="7">
        <v>277.09962999999999</v>
      </c>
      <c r="AL17" s="61">
        <f t="shared" si="2"/>
        <v>0</v>
      </c>
      <c r="AM17" s="30">
        <f t="shared" si="3"/>
        <v>0</v>
      </c>
      <c r="AO17" s="292">
        <f>$F17-VLOOKUP($B17,'2017 2ºS - Região ABC e GRU'!$B$6:$F$51,5,FALSE)</f>
        <v>0</v>
      </c>
    </row>
    <row r="18" spans="1:56" x14ac:dyDescent="0.25">
      <c r="A18" s="1"/>
      <c r="B18" s="22">
        <f>IF('Reaj 2016 - Região S e SE '!B19="","",'Reaj 2016 - Região S e SE '!B19)</f>
        <v>1117</v>
      </c>
      <c r="C18" s="9"/>
      <c r="D18" s="64" t="s">
        <v>91</v>
      </c>
      <c r="E18" s="1"/>
      <c r="F18" s="66">
        <f>'2017 2ºS - Região ABC e GRU'!F19</f>
        <v>340.10152284263961</v>
      </c>
      <c r="G18" s="67"/>
      <c r="H18" s="66">
        <f>'Reaj 2016 - Região S e SE '!R19</f>
        <v>4.690355329949238</v>
      </c>
      <c r="I18" s="67"/>
      <c r="J18" s="66">
        <f>'Reaj 2016 - Região S e SE '!T19</f>
        <v>308</v>
      </c>
      <c r="K18" s="68"/>
      <c r="L18" s="275">
        <f t="shared" si="4"/>
        <v>0.14328358208955227</v>
      </c>
      <c r="M18" s="163"/>
      <c r="N18" s="276">
        <f t="shared" si="5"/>
        <v>48.730964467005094</v>
      </c>
      <c r="O18" s="163"/>
      <c r="P18" s="277">
        <f t="shared" si="0"/>
        <v>291.37055837563452</v>
      </c>
      <c r="Q18" s="167"/>
      <c r="R18" s="277">
        <f t="shared" si="6"/>
        <v>4.3705583756345172</v>
      </c>
      <c r="S18" s="163"/>
      <c r="T18" s="317">
        <f t="shared" si="7"/>
        <v>287</v>
      </c>
      <c r="U18" s="317">
        <v>276.375</v>
      </c>
      <c r="V18" s="30"/>
      <c r="Z18" s="287">
        <v>1117</v>
      </c>
      <c r="AA18" s="288">
        <v>340.1</v>
      </c>
      <c r="AB18" s="288">
        <v>5.0999999999999996</v>
      </c>
      <c r="AC18" s="288">
        <v>276.375</v>
      </c>
      <c r="AD18" s="171">
        <f t="shared" si="1"/>
        <v>1.5228426395879069E-3</v>
      </c>
      <c r="AE18" s="171">
        <f t="shared" si="8"/>
        <v>-0.72944162436548243</v>
      </c>
      <c r="AF18" s="171">
        <f t="shared" si="9"/>
        <v>10.625</v>
      </c>
      <c r="AG18" s="171"/>
      <c r="AH18" s="288" t="s">
        <v>591</v>
      </c>
      <c r="AJ18" s="7">
        <v>276.375</v>
      </c>
      <c r="AL18" s="61">
        <f t="shared" si="2"/>
        <v>0</v>
      </c>
      <c r="AM18" s="30">
        <f t="shared" si="3"/>
        <v>0</v>
      </c>
      <c r="AO18" s="292">
        <f>$F18-VLOOKUP($B18,'2017 2ºS - Região ABC e GRU'!$B$6:$F$51,5,FALSE)</f>
        <v>0</v>
      </c>
    </row>
    <row r="19" spans="1:56" x14ac:dyDescent="0.25">
      <c r="A19" s="1"/>
      <c r="B19" s="22">
        <v>1139</v>
      </c>
      <c r="C19" s="9"/>
      <c r="D19" s="64" t="s">
        <v>114</v>
      </c>
      <c r="E19" s="1"/>
      <c r="F19" s="66">
        <f>'2017 2ºS - Região ABC e GRU'!F20</f>
        <v>340.10152284263961</v>
      </c>
      <c r="G19" s="67"/>
      <c r="H19" s="66">
        <f>'Reaj 2016 - Região S e SE '!R20</f>
        <v>4.690355329949238</v>
      </c>
      <c r="I19" s="67"/>
      <c r="J19" s="66">
        <f>'Reaj 2016 - Região S e SE '!T20</f>
        <v>308</v>
      </c>
      <c r="K19" s="68"/>
      <c r="L19" s="275">
        <f t="shared" si="4"/>
        <v>0.14328358208955227</v>
      </c>
      <c r="M19" s="163"/>
      <c r="N19" s="276">
        <f t="shared" si="5"/>
        <v>48.730964467005094</v>
      </c>
      <c r="O19" s="163"/>
      <c r="P19" s="277">
        <f t="shared" si="0"/>
        <v>291.37055837563452</v>
      </c>
      <c r="Q19" s="167"/>
      <c r="R19" s="277">
        <f t="shared" si="6"/>
        <v>4.3705583756345172</v>
      </c>
      <c r="S19" s="163"/>
      <c r="T19" s="317">
        <f t="shared" si="7"/>
        <v>287</v>
      </c>
      <c r="U19" s="317">
        <v>276.375</v>
      </c>
      <c r="V19" s="30"/>
      <c r="Z19" s="287">
        <v>1139</v>
      </c>
      <c r="AA19" s="288">
        <v>340.1</v>
      </c>
      <c r="AB19" s="288">
        <v>5.0999999999999996</v>
      </c>
      <c r="AC19" s="288">
        <v>276.375</v>
      </c>
      <c r="AD19" s="171">
        <f t="shared" si="1"/>
        <v>1.5228426395879069E-3</v>
      </c>
      <c r="AE19" s="171">
        <f t="shared" si="8"/>
        <v>-0.72944162436548243</v>
      </c>
      <c r="AF19" s="171">
        <f t="shared" si="9"/>
        <v>10.625</v>
      </c>
      <c r="AG19" s="171"/>
      <c r="AH19" s="288" t="s">
        <v>592</v>
      </c>
      <c r="AJ19" s="7">
        <v>276.375</v>
      </c>
      <c r="AL19" s="61">
        <f t="shared" si="2"/>
        <v>0</v>
      </c>
      <c r="AM19" s="30">
        <f t="shared" si="3"/>
        <v>0</v>
      </c>
      <c r="AO19" s="292">
        <f>$F19-VLOOKUP($B19,'2017 2ºS - Região ABC e GRU'!$B$6:$F$51,5,FALSE)</f>
        <v>0</v>
      </c>
    </row>
    <row r="20" spans="1:56" x14ac:dyDescent="0.25">
      <c r="A20" s="1"/>
      <c r="B20" s="22">
        <f>IF('Reaj 2016 - Região S e SE '!B22="","",'Reaj 2016 - Região S e SE '!B22)</f>
        <v>1120</v>
      </c>
      <c r="C20" s="9"/>
      <c r="D20" s="64" t="s">
        <v>92</v>
      </c>
      <c r="E20" s="1"/>
      <c r="F20" s="66">
        <f>'2017 2ºS - Região ABC e GRU'!F21</f>
        <v>340.10152284263961</v>
      </c>
      <c r="G20" s="67"/>
      <c r="H20" s="66">
        <f>'Reaj 2016 - Região S e SE '!R22</f>
        <v>4.690355329949238</v>
      </c>
      <c r="I20" s="67"/>
      <c r="J20" s="66">
        <f>'Reaj 2016 - Região S e SE '!T22</f>
        <v>308</v>
      </c>
      <c r="K20" s="68"/>
      <c r="L20" s="275">
        <f t="shared" si="4"/>
        <v>0.14328358208955227</v>
      </c>
      <c r="M20" s="163"/>
      <c r="N20" s="276">
        <f t="shared" si="5"/>
        <v>48.730964467005094</v>
      </c>
      <c r="O20" s="163"/>
      <c r="P20" s="277">
        <f t="shared" si="0"/>
        <v>291.37055837563452</v>
      </c>
      <c r="Q20" s="167"/>
      <c r="R20" s="277">
        <f t="shared" si="6"/>
        <v>4.3705583756345172</v>
      </c>
      <c r="S20" s="163"/>
      <c r="T20" s="317">
        <f t="shared" si="7"/>
        <v>287</v>
      </c>
      <c r="U20" s="317">
        <v>276.375</v>
      </c>
      <c r="V20" s="30"/>
      <c r="Z20" s="287">
        <v>1120</v>
      </c>
      <c r="AA20" s="288">
        <v>340.1</v>
      </c>
      <c r="AB20" s="288">
        <v>5.0999999999999996</v>
      </c>
      <c r="AC20" s="288">
        <v>276.375</v>
      </c>
      <c r="AD20" s="171">
        <f t="shared" si="1"/>
        <v>1.5228426395879069E-3</v>
      </c>
      <c r="AE20" s="171">
        <f t="shared" si="8"/>
        <v>-0.72944162436548243</v>
      </c>
      <c r="AF20" s="171">
        <f t="shared" si="9"/>
        <v>10.625</v>
      </c>
      <c r="AG20" s="171"/>
      <c r="AH20" s="288" t="s">
        <v>593</v>
      </c>
      <c r="AJ20" s="7">
        <v>276.375</v>
      </c>
      <c r="AL20" s="61">
        <f t="shared" si="2"/>
        <v>0</v>
      </c>
      <c r="AM20" s="30">
        <f t="shared" si="3"/>
        <v>0</v>
      </c>
      <c r="AO20" s="292">
        <f>$F20-VLOOKUP($B20,'2017 2ºS - Região ABC e GRU'!$B$6:$F$51,5,FALSE)</f>
        <v>0</v>
      </c>
    </row>
    <row r="21" spans="1:56" x14ac:dyDescent="0.25">
      <c r="A21" s="1"/>
      <c r="B21" s="22">
        <v>1113</v>
      </c>
      <c r="C21" s="9"/>
      <c r="D21" s="64" t="s">
        <v>97</v>
      </c>
      <c r="E21" s="1"/>
      <c r="F21" s="66">
        <f>'2017 2ºS - Região ABC e GRU'!F22</f>
        <v>340.10152284263961</v>
      </c>
      <c r="G21" s="67"/>
      <c r="H21" s="66">
        <f>'Reaj 2016 - Região S e SE '!R23</f>
        <v>4.690355329949238</v>
      </c>
      <c r="I21" s="67"/>
      <c r="J21" s="66">
        <f>'Reaj 2016 - Região S e SE '!T23</f>
        <v>308</v>
      </c>
      <c r="K21" s="68"/>
      <c r="L21" s="275">
        <f t="shared" si="4"/>
        <v>0.14328358208955227</v>
      </c>
      <c r="M21" s="163"/>
      <c r="N21" s="276">
        <f t="shared" si="5"/>
        <v>48.730964467005094</v>
      </c>
      <c r="O21" s="163"/>
      <c r="P21" s="277">
        <f t="shared" si="0"/>
        <v>291.37055837563452</v>
      </c>
      <c r="Q21" s="167"/>
      <c r="R21" s="277">
        <f t="shared" si="6"/>
        <v>4.3705583756345172</v>
      </c>
      <c r="S21" s="163"/>
      <c r="T21" s="317">
        <f t="shared" si="7"/>
        <v>287</v>
      </c>
      <c r="U21" s="317">
        <v>276.375</v>
      </c>
      <c r="V21" s="30"/>
      <c r="Z21" s="287">
        <v>1113</v>
      </c>
      <c r="AA21" s="288">
        <v>340.1</v>
      </c>
      <c r="AB21" s="288">
        <v>5.0999999999999996</v>
      </c>
      <c r="AC21" s="288">
        <v>276.375</v>
      </c>
      <c r="AD21" s="171">
        <f t="shared" si="1"/>
        <v>1.5228426395879069E-3</v>
      </c>
      <c r="AE21" s="171">
        <f t="shared" si="8"/>
        <v>-0.72944162436548243</v>
      </c>
      <c r="AF21" s="171">
        <f t="shared" si="9"/>
        <v>10.625</v>
      </c>
      <c r="AG21" s="171"/>
      <c r="AH21" s="288" t="s">
        <v>594</v>
      </c>
      <c r="AJ21" s="7">
        <v>276.375</v>
      </c>
      <c r="AL21" s="61">
        <f t="shared" si="2"/>
        <v>0</v>
      </c>
      <c r="AM21" s="30">
        <f t="shared" si="3"/>
        <v>0</v>
      </c>
      <c r="AO21" s="292">
        <f>$F21-VLOOKUP($B21,'2017 2ºS - Região ABC e GRU'!$B$6:$F$51,5,FALSE)</f>
        <v>0</v>
      </c>
    </row>
    <row r="22" spans="1:56" ht="16.5" hidden="1" customHeight="1" x14ac:dyDescent="0.25">
      <c r="A22" s="1"/>
      <c r="B22" s="22">
        <f>IF('Reaj 2016 - Região S e SE '!B24="","",'Reaj 2016 - Região S e SE '!B24)</f>
        <v>1105</v>
      </c>
      <c r="C22" s="9"/>
      <c r="D22" s="64" t="s">
        <v>15</v>
      </c>
      <c r="E22" s="1"/>
      <c r="F22" s="66">
        <f>'2017 2ºS - Região ABC e GRU'!F23</f>
        <v>345.17766497461929</v>
      </c>
      <c r="G22" s="67"/>
      <c r="H22" s="66">
        <f>'Reaj 2016 - Região S e SE '!R24</f>
        <v>4.7512690355329941</v>
      </c>
      <c r="I22" s="67"/>
      <c r="J22" s="66">
        <f>'Reaj 2016 - Região S e SE '!T24</f>
        <v>312</v>
      </c>
      <c r="K22" s="68"/>
      <c r="L22" s="275">
        <f t="shared" si="4"/>
        <v>0.97058823529411753</v>
      </c>
      <c r="M22" s="163"/>
      <c r="N22" s="276">
        <f t="shared" si="5"/>
        <v>335.02538071065987</v>
      </c>
      <c r="O22" s="163"/>
      <c r="P22" s="277">
        <f t="shared" si="0"/>
        <v>10.152284263959391</v>
      </c>
      <c r="Q22" s="167"/>
      <c r="R22" s="277">
        <f t="shared" si="6"/>
        <v>0.15228426395939085</v>
      </c>
      <c r="S22" s="163"/>
      <c r="T22" s="317">
        <f t="shared" si="7"/>
        <v>10</v>
      </c>
      <c r="U22" s="317"/>
      <c r="V22" s="30"/>
      <c r="Z22" s="287">
        <v>0</v>
      </c>
      <c r="AA22" s="288">
        <v>0</v>
      </c>
      <c r="AB22" s="288">
        <v>0</v>
      </c>
      <c r="AC22" s="288">
        <v>0</v>
      </c>
      <c r="AD22" s="171">
        <f t="shared" si="1"/>
        <v>345.17766497461929</v>
      </c>
      <c r="AE22" s="171">
        <f t="shared" si="8"/>
        <v>0.15228426395939085</v>
      </c>
      <c r="AF22" s="171">
        <f t="shared" si="9"/>
        <v>10</v>
      </c>
      <c r="AG22" s="171"/>
      <c r="AH22" s="288" t="s">
        <v>234</v>
      </c>
      <c r="AL22" s="61">
        <f t="shared" si="2"/>
        <v>0</v>
      </c>
      <c r="AM22" s="30">
        <f t="shared" si="3"/>
        <v>2.4868995751603507E-14</v>
      </c>
      <c r="AO22" s="292">
        <f>$F22-VLOOKUP($B22,'2017 2ºS - Região ABC e GRU'!$B$6:$F$51,5,FALSE)</f>
        <v>0</v>
      </c>
    </row>
    <row r="23" spans="1:56" ht="16.5" customHeight="1" x14ac:dyDescent="0.25">
      <c r="A23" s="1"/>
      <c r="B23" s="99">
        <v>1141</v>
      </c>
      <c r="C23" s="100"/>
      <c r="D23" s="64" t="s">
        <v>286</v>
      </c>
      <c r="E23" s="1"/>
      <c r="F23" s="66">
        <f>F22</f>
        <v>345.17766497461929</v>
      </c>
      <c r="G23" s="67"/>
      <c r="H23" s="66"/>
      <c r="I23" s="67"/>
      <c r="J23" s="66"/>
      <c r="K23" s="68"/>
      <c r="L23" s="275">
        <f>IF(T23="","",N23/F23)</f>
        <v>0.15294117647058825</v>
      </c>
      <c r="M23" s="163"/>
      <c r="N23" s="276">
        <f>IF(T23="","",F23-P23)</f>
        <v>52.791878172588838</v>
      </c>
      <c r="O23" s="163"/>
      <c r="P23" s="277">
        <f t="shared" si="0"/>
        <v>292.38578680203045</v>
      </c>
      <c r="Q23" s="167"/>
      <c r="R23" s="277">
        <f t="shared" si="6"/>
        <v>4.3857868020304567</v>
      </c>
      <c r="S23" s="163"/>
      <c r="T23" s="317">
        <f t="shared" si="7"/>
        <v>288</v>
      </c>
      <c r="U23" s="326">
        <v>277.09962999999999</v>
      </c>
      <c r="V23" s="30"/>
      <c r="Z23" s="287">
        <v>1141</v>
      </c>
      <c r="AA23" s="288">
        <v>345.18</v>
      </c>
      <c r="AB23" s="288">
        <v>5.18</v>
      </c>
      <c r="AC23" s="288">
        <v>277.09962999999999</v>
      </c>
      <c r="AD23" s="171">
        <f t="shared" si="1"/>
        <v>-2.3350253807166155E-3</v>
      </c>
      <c r="AE23" s="171">
        <f t="shared" si="8"/>
        <v>-0.79421319796954304</v>
      </c>
      <c r="AF23" s="171">
        <f t="shared" si="9"/>
        <v>10.900370000000009</v>
      </c>
      <c r="AG23" s="171"/>
      <c r="AH23" s="288" t="s">
        <v>595</v>
      </c>
      <c r="AJ23" s="7">
        <v>277.09962999999999</v>
      </c>
      <c r="AL23" s="61">
        <f t="shared" si="2"/>
        <v>0</v>
      </c>
      <c r="AM23" s="30">
        <f t="shared" si="3"/>
        <v>0</v>
      </c>
      <c r="AO23" s="292">
        <f>$F23-VLOOKUP($B23,'2017 2ºS - Região ABC e GRU'!$B$6:$F$51,5,FALSE)</f>
        <v>0</v>
      </c>
    </row>
    <row r="24" spans="1:56" x14ac:dyDescent="0.25">
      <c r="A24" s="1"/>
      <c r="B24" s="22">
        <f>IF('Reaj 2016 - Região S e SE '!B26="","",'Reaj 2016 - Região S e SE '!B26)</f>
        <v>1128</v>
      </c>
      <c r="C24" s="9"/>
      <c r="D24" s="64" t="s">
        <v>93</v>
      </c>
      <c r="E24" s="1"/>
      <c r="F24" s="66">
        <f>'2017 2ºS - Região ABC e GRU'!F25</f>
        <v>340.10152284263961</v>
      </c>
      <c r="G24" s="67"/>
      <c r="H24" s="66">
        <f>'Reaj 2016 - Região S e SE '!R26</f>
        <v>4.690355329949238</v>
      </c>
      <c r="I24" s="67"/>
      <c r="J24" s="66">
        <f>'Reaj 2016 - Região S e SE '!T26</f>
        <v>308</v>
      </c>
      <c r="K24" s="68"/>
      <c r="L24" s="275">
        <f t="shared" si="4"/>
        <v>0.14328358208955227</v>
      </c>
      <c r="M24" s="163"/>
      <c r="N24" s="276">
        <f t="shared" si="5"/>
        <v>48.730964467005094</v>
      </c>
      <c r="O24" s="163"/>
      <c r="P24" s="277">
        <f t="shared" si="0"/>
        <v>291.37055837563452</v>
      </c>
      <c r="Q24" s="167"/>
      <c r="R24" s="277">
        <f t="shared" si="6"/>
        <v>4.3705583756345172</v>
      </c>
      <c r="S24" s="163"/>
      <c r="T24" s="317">
        <f t="shared" si="7"/>
        <v>287</v>
      </c>
      <c r="U24" s="317">
        <v>276.375</v>
      </c>
      <c r="V24" s="30"/>
      <c r="Z24" s="287">
        <v>1128</v>
      </c>
      <c r="AA24" s="288">
        <v>340.1</v>
      </c>
      <c r="AB24" s="288">
        <v>5.0999999999999996</v>
      </c>
      <c r="AC24" s="288">
        <v>276.375</v>
      </c>
      <c r="AD24" s="171">
        <f t="shared" si="1"/>
        <v>1.5228426395879069E-3</v>
      </c>
      <c r="AE24" s="171">
        <f t="shared" si="8"/>
        <v>-0.72944162436548243</v>
      </c>
      <c r="AF24" s="171">
        <f t="shared" si="9"/>
        <v>10.625</v>
      </c>
      <c r="AG24" s="171"/>
      <c r="AH24" s="288" t="s">
        <v>596</v>
      </c>
      <c r="AJ24" s="7">
        <v>276.375</v>
      </c>
      <c r="AL24" s="61">
        <f t="shared" si="2"/>
        <v>0</v>
      </c>
      <c r="AM24" s="30">
        <f t="shared" si="3"/>
        <v>0</v>
      </c>
      <c r="AO24" s="292">
        <f>$F24-VLOOKUP($B24,'2017 2ºS - Região ABC e GRU'!$B$6:$F$51,5,FALSE)</f>
        <v>0</v>
      </c>
    </row>
    <row r="25" spans="1:56" hidden="1" x14ac:dyDescent="0.25">
      <c r="A25" s="1"/>
      <c r="B25" s="22">
        <f>IF('Reaj 2016 - Região S e SE '!B27="","",'Reaj 2016 - Região S e SE '!B27)</f>
        <v>1125</v>
      </c>
      <c r="C25" s="9"/>
      <c r="D25" s="64" t="s">
        <v>17</v>
      </c>
      <c r="E25" s="1"/>
      <c r="F25" s="66">
        <f>'2017 2ºS - Região ABC e GRU'!F26</f>
        <v>345.17766497461929</v>
      </c>
      <c r="G25" s="67"/>
      <c r="H25" s="66">
        <f>'Reaj 2016 - Região S e SE '!R27</f>
        <v>4.7512690355329941</v>
      </c>
      <c r="I25" s="67"/>
      <c r="J25" s="66">
        <f>'Reaj 2016 - Região S e SE '!T27</f>
        <v>312</v>
      </c>
      <c r="K25" s="68"/>
      <c r="L25" s="275">
        <f t="shared" si="4"/>
        <v>0.97058823529411753</v>
      </c>
      <c r="M25" s="163"/>
      <c r="N25" s="276">
        <f t="shared" si="5"/>
        <v>335.02538071065987</v>
      </c>
      <c r="O25" s="163"/>
      <c r="P25" s="277">
        <f t="shared" si="0"/>
        <v>10.152284263959391</v>
      </c>
      <c r="Q25" s="167"/>
      <c r="R25" s="277">
        <f t="shared" si="6"/>
        <v>0.15228426395939085</v>
      </c>
      <c r="S25" s="163"/>
      <c r="T25" s="317">
        <f t="shared" si="7"/>
        <v>10</v>
      </c>
      <c r="U25" s="317"/>
      <c r="V25" s="30"/>
      <c r="Z25" s="287">
        <v>0</v>
      </c>
      <c r="AA25" s="288">
        <v>0</v>
      </c>
      <c r="AB25" s="288">
        <v>0</v>
      </c>
      <c r="AC25" s="288">
        <v>0</v>
      </c>
      <c r="AD25" s="171">
        <f t="shared" si="1"/>
        <v>345.17766497461929</v>
      </c>
      <c r="AE25" s="171">
        <f t="shared" si="8"/>
        <v>0.15228426395939085</v>
      </c>
      <c r="AF25" s="171">
        <f t="shared" si="9"/>
        <v>10</v>
      </c>
      <c r="AG25" s="171"/>
      <c r="AH25" s="288" t="s">
        <v>234</v>
      </c>
      <c r="AL25" s="61">
        <f t="shared" si="2"/>
        <v>0</v>
      </c>
      <c r="AM25" s="30">
        <f t="shared" si="3"/>
        <v>2.4868995751603507E-14</v>
      </c>
      <c r="AO25" s="292">
        <f>$F25-VLOOKUP($B25,'2017 2ºS - Região ABC e GRU'!$B$6:$F$51,5,FALSE)</f>
        <v>0</v>
      </c>
    </row>
    <row r="26" spans="1:56" hidden="1" x14ac:dyDescent="0.25">
      <c r="A26" s="1"/>
      <c r="B26" s="22">
        <f>IF('Reaj 2016 - Região S e SE '!B29="","",'Reaj 2016 - Região S e SE '!B29)</f>
        <v>1114</v>
      </c>
      <c r="C26" s="9"/>
      <c r="D26" s="64" t="s">
        <v>19</v>
      </c>
      <c r="E26" s="1"/>
      <c r="F26" s="66">
        <f>'2017 2ºS - Região ABC e GRU'!F27</f>
        <v>345.17766497461929</v>
      </c>
      <c r="G26" s="67"/>
      <c r="H26" s="66">
        <f>'Reaj 2016 - Região S e SE '!R29</f>
        <v>4.7512690355329941</v>
      </c>
      <c r="I26" s="67"/>
      <c r="J26" s="66">
        <f>'Reaj 2016 - Região S e SE '!T29</f>
        <v>312</v>
      </c>
      <c r="K26" s="68"/>
      <c r="L26" s="275">
        <f t="shared" si="4"/>
        <v>0.97058823529411753</v>
      </c>
      <c r="M26" s="163"/>
      <c r="N26" s="276">
        <f t="shared" si="5"/>
        <v>335.02538071065987</v>
      </c>
      <c r="O26" s="163"/>
      <c r="P26" s="277">
        <f t="shared" si="0"/>
        <v>10.152284263959391</v>
      </c>
      <c r="Q26" s="167"/>
      <c r="R26" s="277">
        <f t="shared" si="6"/>
        <v>0.15228426395939085</v>
      </c>
      <c r="S26" s="163"/>
      <c r="T26" s="317">
        <f t="shared" si="7"/>
        <v>10</v>
      </c>
      <c r="U26" s="317"/>
      <c r="V26" s="30"/>
      <c r="Z26" s="287">
        <v>0</v>
      </c>
      <c r="AA26" s="288">
        <v>0</v>
      </c>
      <c r="AB26" s="288">
        <v>0</v>
      </c>
      <c r="AC26" s="288">
        <v>0</v>
      </c>
      <c r="AD26" s="171">
        <f t="shared" si="1"/>
        <v>345.17766497461929</v>
      </c>
      <c r="AE26" s="171">
        <f t="shared" si="8"/>
        <v>0.15228426395939085</v>
      </c>
      <c r="AF26" s="171">
        <f t="shared" si="9"/>
        <v>10</v>
      </c>
      <c r="AG26" s="171"/>
      <c r="AH26" s="288" t="s">
        <v>234</v>
      </c>
      <c r="AL26" s="61">
        <f t="shared" si="2"/>
        <v>0</v>
      </c>
      <c r="AM26" s="30">
        <f t="shared" si="3"/>
        <v>2.4868995751603507E-14</v>
      </c>
      <c r="AO26" s="292">
        <f>$F26-VLOOKUP($B26,'2017 2ºS - Região ABC e GRU'!$B$6:$F$51,5,FALSE)</f>
        <v>0</v>
      </c>
    </row>
    <row r="27" spans="1:56" x14ac:dyDescent="0.25">
      <c r="A27" s="1"/>
      <c r="B27" s="22">
        <f>IF('Reaj 2016 - Região S e SE '!B30="","",'Reaj 2016 - Região S e SE '!B30)</f>
        <v>1132</v>
      </c>
      <c r="C27" s="9"/>
      <c r="D27" s="64" t="s">
        <v>94</v>
      </c>
      <c r="E27" s="1"/>
      <c r="F27" s="66">
        <f>'2017 2ºS - Região ABC e GRU'!F28</f>
        <v>340.10152284263961</v>
      </c>
      <c r="G27" s="67"/>
      <c r="H27" s="66">
        <f>'Reaj 2016 - Região S e SE '!R30</f>
        <v>4.690355329949238</v>
      </c>
      <c r="I27" s="67"/>
      <c r="J27" s="66">
        <f>'Reaj 2016 - Região S e SE '!T30</f>
        <v>308</v>
      </c>
      <c r="K27" s="68"/>
      <c r="L27" s="275">
        <f t="shared" si="4"/>
        <v>0.14328358208955227</v>
      </c>
      <c r="M27" s="163"/>
      <c r="N27" s="276">
        <f t="shared" si="5"/>
        <v>48.730964467005094</v>
      </c>
      <c r="O27" s="163"/>
      <c r="P27" s="277">
        <f t="shared" si="0"/>
        <v>291.37055837563452</v>
      </c>
      <c r="Q27" s="167"/>
      <c r="R27" s="277">
        <f t="shared" si="6"/>
        <v>4.3705583756345172</v>
      </c>
      <c r="S27" s="163"/>
      <c r="T27" s="317">
        <f t="shared" si="7"/>
        <v>287</v>
      </c>
      <c r="U27" s="317">
        <v>276.375</v>
      </c>
      <c r="V27" s="30"/>
      <c r="Z27" s="287">
        <v>1132</v>
      </c>
      <c r="AA27" s="288">
        <v>340.1</v>
      </c>
      <c r="AB27" s="288">
        <v>5.0999999999999996</v>
      </c>
      <c r="AC27" s="288">
        <v>276.375</v>
      </c>
      <c r="AD27" s="171">
        <f t="shared" si="1"/>
        <v>1.5228426395879069E-3</v>
      </c>
      <c r="AE27" s="171">
        <f t="shared" si="8"/>
        <v>-0.72944162436548243</v>
      </c>
      <c r="AF27" s="171">
        <f t="shared" si="9"/>
        <v>10.625</v>
      </c>
      <c r="AG27" s="171"/>
      <c r="AH27" s="288" t="s">
        <v>597</v>
      </c>
      <c r="AJ27" s="7">
        <v>276.375</v>
      </c>
      <c r="AL27" s="61">
        <f t="shared" si="2"/>
        <v>0</v>
      </c>
      <c r="AM27" s="30">
        <f t="shared" si="3"/>
        <v>0</v>
      </c>
      <c r="AO27" s="292">
        <f>$F27-VLOOKUP($B27,'2017 2ºS - Região ABC e GRU'!$B$6:$F$51,5,FALSE)</f>
        <v>0</v>
      </c>
    </row>
    <row r="28" spans="1:56" hidden="1" x14ac:dyDescent="0.25">
      <c r="A28" s="1"/>
      <c r="B28" s="22">
        <f>IF('Reaj 2016 - Região S e SE '!B31="","",'Reaj 2016 - Região S e SE '!B31)</f>
        <v>1115</v>
      </c>
      <c r="C28" s="9"/>
      <c r="D28" s="64" t="s">
        <v>20</v>
      </c>
      <c r="E28" s="1"/>
      <c r="F28" s="66">
        <f>'2017 2ºS - Região ABC e GRU'!F29</f>
        <v>345.17766497461929</v>
      </c>
      <c r="G28" s="67"/>
      <c r="H28" s="66">
        <f>'Reaj 2016 - Região S e SE '!R31</f>
        <v>4.7512690355329941</v>
      </c>
      <c r="I28" s="67"/>
      <c r="J28" s="66">
        <f>'Reaj 2016 - Região S e SE '!T31</f>
        <v>312</v>
      </c>
      <c r="K28" s="68"/>
      <c r="L28" s="275">
        <f t="shared" si="4"/>
        <v>0.97058823529411753</v>
      </c>
      <c r="M28" s="163"/>
      <c r="N28" s="276">
        <f t="shared" si="5"/>
        <v>335.02538071065987</v>
      </c>
      <c r="O28" s="163"/>
      <c r="P28" s="277">
        <f t="shared" si="0"/>
        <v>10.152284263959391</v>
      </c>
      <c r="Q28" s="167"/>
      <c r="R28" s="277">
        <f t="shared" si="6"/>
        <v>0.15228426395939085</v>
      </c>
      <c r="S28" s="163"/>
      <c r="T28" s="317">
        <f t="shared" si="7"/>
        <v>10</v>
      </c>
      <c r="U28" s="317"/>
      <c r="V28" s="30"/>
      <c r="Z28" s="287">
        <v>0</v>
      </c>
      <c r="AA28" s="288">
        <v>0</v>
      </c>
      <c r="AB28" s="288">
        <v>0</v>
      </c>
      <c r="AC28" s="288">
        <v>0</v>
      </c>
      <c r="AD28" s="171">
        <f t="shared" si="1"/>
        <v>345.17766497461929</v>
      </c>
      <c r="AE28" s="171">
        <f t="shared" si="8"/>
        <v>0.15228426395939085</v>
      </c>
      <c r="AF28" s="171">
        <f t="shared" si="9"/>
        <v>10</v>
      </c>
      <c r="AG28" s="171"/>
      <c r="AH28" s="288" t="s">
        <v>234</v>
      </c>
      <c r="AL28" s="61">
        <f t="shared" si="2"/>
        <v>0</v>
      </c>
      <c r="AM28" s="30">
        <f t="shared" si="3"/>
        <v>2.4868995751603507E-14</v>
      </c>
      <c r="AO28" s="292">
        <f>$F28-VLOOKUP($B28,'2017 2ºS - Região ABC e GRU'!$B$6:$F$51,5,FALSE)</f>
        <v>0</v>
      </c>
    </row>
    <row r="29" spans="1:56" x14ac:dyDescent="0.25">
      <c r="A29" s="1"/>
      <c r="B29" s="99">
        <v>1142</v>
      </c>
      <c r="C29" s="100"/>
      <c r="D29" s="64" t="s">
        <v>287</v>
      </c>
      <c r="E29" s="1"/>
      <c r="F29" s="66">
        <f>F28</f>
        <v>345.17766497461929</v>
      </c>
      <c r="G29" s="67"/>
      <c r="H29" s="66"/>
      <c r="I29" s="67"/>
      <c r="J29" s="66"/>
      <c r="K29" s="68"/>
      <c r="L29" s="275">
        <f>IF(T29="","",N29/F29)</f>
        <v>0.15294117647058825</v>
      </c>
      <c r="M29" s="163"/>
      <c r="N29" s="276">
        <f>IF(T29="","",F29-P29)</f>
        <v>52.791878172588838</v>
      </c>
      <c r="O29" s="163"/>
      <c r="P29" s="277">
        <f t="shared" si="0"/>
        <v>292.38578680203045</v>
      </c>
      <c r="Q29" s="167"/>
      <c r="R29" s="277">
        <f t="shared" si="6"/>
        <v>4.3857868020304567</v>
      </c>
      <c r="S29" s="163"/>
      <c r="T29" s="317">
        <f t="shared" si="7"/>
        <v>288</v>
      </c>
      <c r="U29" s="326">
        <v>277.09962999999999</v>
      </c>
      <c r="V29" s="30"/>
      <c r="Z29" s="287">
        <v>1142</v>
      </c>
      <c r="AA29" s="288">
        <v>345.18</v>
      </c>
      <c r="AB29" s="288">
        <v>5.18</v>
      </c>
      <c r="AC29" s="288">
        <v>277.09962999999999</v>
      </c>
      <c r="AD29" s="171">
        <f t="shared" si="1"/>
        <v>-2.3350253807166155E-3</v>
      </c>
      <c r="AE29" s="171">
        <f t="shared" si="8"/>
        <v>-0.79421319796954304</v>
      </c>
      <c r="AF29" s="171">
        <f t="shared" si="9"/>
        <v>10.900370000000009</v>
      </c>
      <c r="AG29" s="171"/>
      <c r="AH29" s="288" t="s">
        <v>598</v>
      </c>
      <c r="AJ29" s="7">
        <v>277.09962999999999</v>
      </c>
      <c r="AL29" s="61">
        <f t="shared" si="2"/>
        <v>0</v>
      </c>
      <c r="AM29" s="30">
        <f t="shared" si="3"/>
        <v>0</v>
      </c>
      <c r="AO29" s="292">
        <f>$F29-VLOOKUP($B29,'2017 2ºS - Região ABC e GRU'!$B$6:$F$51,5,FALSE)</f>
        <v>0</v>
      </c>
    </row>
    <row r="30" spans="1:56" x14ac:dyDescent="0.25">
      <c r="A30" s="1"/>
      <c r="B30" s="22">
        <f>IF('Reaj 2016 - Região S e SE '!B32="","",'Reaj 2016 - Região S e SE '!B32)</f>
        <v>1126</v>
      </c>
      <c r="C30" s="9"/>
      <c r="D30" s="64" t="s">
        <v>44</v>
      </c>
      <c r="E30" s="1"/>
      <c r="F30" s="66">
        <f>'2017 2ºS - Região ABC e GRU'!F31</f>
        <v>345.17766497461929</v>
      </c>
      <c r="G30" s="67"/>
      <c r="H30" s="66">
        <f>'Reaj 2016 - Região S e SE '!R32</f>
        <v>4.7512690355329941</v>
      </c>
      <c r="I30" s="67"/>
      <c r="J30" s="66">
        <f>'Reaj 2016 - Região S e SE '!T32</f>
        <v>312</v>
      </c>
      <c r="K30" s="68"/>
      <c r="L30" s="275">
        <f t="shared" si="4"/>
        <v>0.15000000000000002</v>
      </c>
      <c r="M30" s="163"/>
      <c r="N30" s="276">
        <f t="shared" si="5"/>
        <v>51.776649746192902</v>
      </c>
      <c r="O30" s="163"/>
      <c r="P30" s="277">
        <f t="shared" si="0"/>
        <v>293.40101522842639</v>
      </c>
      <c r="Q30" s="167"/>
      <c r="R30" s="277">
        <f t="shared" si="6"/>
        <v>4.4010152284263953</v>
      </c>
      <c r="S30" s="163"/>
      <c r="T30" s="317">
        <f t="shared" si="7"/>
        <v>289</v>
      </c>
      <c r="U30" s="317">
        <v>278.79964000000001</v>
      </c>
      <c r="V30" s="30"/>
      <c r="Z30" s="287">
        <v>1126</v>
      </c>
      <c r="AA30" s="288">
        <v>345.18</v>
      </c>
      <c r="AB30" s="288">
        <v>5.18</v>
      </c>
      <c r="AC30" s="288">
        <v>278.79964000000001</v>
      </c>
      <c r="AD30" s="171">
        <f t="shared" si="1"/>
        <v>-2.3350253807166155E-3</v>
      </c>
      <c r="AE30" s="171">
        <f t="shared" si="8"/>
        <v>-0.77898477157360446</v>
      </c>
      <c r="AF30" s="171">
        <f t="shared" si="9"/>
        <v>10.200359999999989</v>
      </c>
      <c r="AG30" s="171"/>
      <c r="AH30" s="288" t="s">
        <v>599</v>
      </c>
      <c r="AJ30" s="7">
        <v>278.79964000000001</v>
      </c>
      <c r="AL30" s="61">
        <f t="shared" si="2"/>
        <v>0</v>
      </c>
      <c r="AM30" s="30">
        <f t="shared" si="3"/>
        <v>0</v>
      </c>
      <c r="AO30" s="292">
        <f>$F30-VLOOKUP($B30,'2017 2ºS - Região ABC e GRU'!$B$6:$F$51,5,FALSE)</f>
        <v>0</v>
      </c>
    </row>
    <row r="31" spans="1:56" s="279" customFormat="1" x14ac:dyDescent="0.25">
      <c r="A31" s="1"/>
      <c r="B31" s="22">
        <f>IF('Reaj 2016 - Região S e SE '!B33="","",'Reaj 2016 - Região S e SE '!B33)</f>
        <v>1122</v>
      </c>
      <c r="C31" s="9"/>
      <c r="D31" s="64" t="s">
        <v>21</v>
      </c>
      <c r="E31" s="1"/>
      <c r="F31" s="66">
        <f>'2017 2ºS - Região ABC e GRU'!F32</f>
        <v>361.42131979695432</v>
      </c>
      <c r="G31" s="67"/>
      <c r="H31" s="66">
        <f>'Reaj 2016 - Região S e SE '!R33</f>
        <v>4.9492385786802027</v>
      </c>
      <c r="I31" s="67"/>
      <c r="J31" s="66">
        <f>'Reaj 2016 - Região S e SE '!T33</f>
        <v>325</v>
      </c>
      <c r="K31" s="68"/>
      <c r="L31" s="275">
        <f t="shared" si="4"/>
        <v>0.18539325842696633</v>
      </c>
      <c r="M31" s="163"/>
      <c r="N31" s="276">
        <f t="shared" si="5"/>
        <v>67.005076142131998</v>
      </c>
      <c r="O31" s="163"/>
      <c r="P31" s="277">
        <f t="shared" si="0"/>
        <v>294.41624365482232</v>
      </c>
      <c r="Q31" s="167"/>
      <c r="R31" s="277">
        <f t="shared" si="6"/>
        <v>4.4162436548223347</v>
      </c>
      <c r="S31" s="163"/>
      <c r="T31" s="317">
        <f t="shared" si="7"/>
        <v>290</v>
      </c>
      <c r="U31" s="317">
        <v>279.10399999999998</v>
      </c>
      <c r="V31" s="278"/>
      <c r="Z31" s="287">
        <v>1122</v>
      </c>
      <c r="AA31" s="288">
        <v>361.42</v>
      </c>
      <c r="AB31" s="288">
        <v>5.42</v>
      </c>
      <c r="AC31" s="288">
        <v>279.10399999999998</v>
      </c>
      <c r="AD31" s="171">
        <f t="shared" si="1"/>
        <v>1.3197969543057297E-3</v>
      </c>
      <c r="AE31" s="171">
        <f t="shared" si="8"/>
        <v>-1.0037563451776652</v>
      </c>
      <c r="AF31" s="171">
        <f t="shared" si="9"/>
        <v>10.896000000000015</v>
      </c>
      <c r="AG31" s="171"/>
      <c r="AH31" s="288" t="s">
        <v>600</v>
      </c>
      <c r="AJ31" s="279">
        <v>279.10399999999998</v>
      </c>
      <c r="AL31" s="61">
        <f t="shared" si="2"/>
        <v>0</v>
      </c>
      <c r="AM31" s="30">
        <f t="shared" si="3"/>
        <v>0</v>
      </c>
      <c r="AO31" s="292">
        <f>$F31-VLOOKUP($B31,'2017 2ºS - Região ABC e GRU'!$B$6:$F$51,5,FALSE)</f>
        <v>0</v>
      </c>
      <c r="BC31" s="7"/>
      <c r="BD31" s="7"/>
    </row>
    <row r="32" spans="1:56" s="279" customFormat="1" x14ac:dyDescent="0.25">
      <c r="A32" s="1"/>
      <c r="B32" s="187">
        <v>1136</v>
      </c>
      <c r="C32" s="335"/>
      <c r="D32" s="282" t="s">
        <v>499</v>
      </c>
      <c r="E32" s="336"/>
      <c r="F32" s="283">
        <f>F31</f>
        <v>361.42131979695432</v>
      </c>
      <c r="G32" s="337"/>
      <c r="H32" s="283"/>
      <c r="I32" s="337"/>
      <c r="J32" s="283"/>
      <c r="K32" s="338"/>
      <c r="L32" s="339">
        <f>L31</f>
        <v>0.18539325842696633</v>
      </c>
      <c r="M32" s="340"/>
      <c r="N32" s="341">
        <f>N31</f>
        <v>67.005076142131998</v>
      </c>
      <c r="O32" s="340"/>
      <c r="P32" s="342">
        <f>P31</f>
        <v>294.41624365482232</v>
      </c>
      <c r="Q32" s="343"/>
      <c r="R32" s="342">
        <f>R31</f>
        <v>4.4162436548223347</v>
      </c>
      <c r="S32" s="340"/>
      <c r="T32" s="293">
        <f>T31</f>
        <v>290</v>
      </c>
      <c r="U32" s="317"/>
      <c r="V32" s="278"/>
      <c r="Z32" s="287"/>
      <c r="AA32" s="288"/>
      <c r="AB32" s="288"/>
      <c r="AC32" s="288"/>
      <c r="AD32" s="171"/>
      <c r="AE32" s="171"/>
      <c r="AF32" s="171"/>
      <c r="AG32" s="171"/>
      <c r="AH32" s="288"/>
      <c r="AL32" s="61"/>
      <c r="AM32" s="30"/>
      <c r="AO32" s="292"/>
      <c r="BC32" s="7"/>
      <c r="BD32" s="7"/>
    </row>
    <row r="33" spans="1:56" s="279" customFormat="1" x14ac:dyDescent="0.25">
      <c r="A33" s="1"/>
      <c r="B33" s="99">
        <v>1135</v>
      </c>
      <c r="C33" s="100"/>
      <c r="D33" s="64" t="s">
        <v>22</v>
      </c>
      <c r="E33" s="1"/>
      <c r="F33" s="66">
        <f>F31</f>
        <v>361.42131979695432</v>
      </c>
      <c r="G33" s="67"/>
      <c r="H33" s="66"/>
      <c r="I33" s="67"/>
      <c r="J33" s="66"/>
      <c r="K33" s="68"/>
      <c r="L33" s="275">
        <f>L31</f>
        <v>0.18539325842696633</v>
      </c>
      <c r="M33" s="163"/>
      <c r="N33" s="66">
        <f>N31</f>
        <v>67.005076142131998</v>
      </c>
      <c r="O33" s="163"/>
      <c r="P33" s="277">
        <f t="shared" si="0"/>
        <v>294.41624365482232</v>
      </c>
      <c r="Q33" s="167"/>
      <c r="R33" s="66">
        <f>R31</f>
        <v>4.4162436548223347</v>
      </c>
      <c r="S33" s="163"/>
      <c r="T33" s="317">
        <f t="shared" si="7"/>
        <v>290</v>
      </c>
      <c r="U33" s="326">
        <v>279.10399999999998</v>
      </c>
      <c r="V33" s="278"/>
      <c r="Z33" s="287">
        <v>1135</v>
      </c>
      <c r="AA33" s="288">
        <v>361.42</v>
      </c>
      <c r="AB33" s="288">
        <v>5.42</v>
      </c>
      <c r="AC33" s="288">
        <v>279.10399999999998</v>
      </c>
      <c r="AD33" s="171">
        <f t="shared" si="1"/>
        <v>1.3197969543057297E-3</v>
      </c>
      <c r="AE33" s="171">
        <f t="shared" si="8"/>
        <v>-1.0037563451776652</v>
      </c>
      <c r="AF33" s="171">
        <f t="shared" si="9"/>
        <v>10.896000000000015</v>
      </c>
      <c r="AG33" s="171"/>
      <c r="AH33" s="288" t="s">
        <v>601</v>
      </c>
      <c r="AJ33" s="279">
        <v>279.10399999999998</v>
      </c>
      <c r="AL33" s="61">
        <f t="shared" si="2"/>
        <v>0</v>
      </c>
      <c r="AM33" s="30">
        <f t="shared" si="3"/>
        <v>0</v>
      </c>
      <c r="AO33" s="292">
        <f>$F33-VLOOKUP($B33,'2017 2ºS - Região ABC e GRU'!$B$6:$F$51,5,FALSE)</f>
        <v>0</v>
      </c>
      <c r="BC33" s="7"/>
      <c r="BD33" s="7"/>
    </row>
    <row r="34" spans="1:56" x14ac:dyDescent="0.25">
      <c r="A34" s="1"/>
      <c r="B34" s="22">
        <f>IF('Reaj 2016 - Região S e SE '!B35="","",'Reaj 2016 - Região S e SE '!B35)</f>
        <v>2009</v>
      </c>
      <c r="C34" s="9"/>
      <c r="D34" s="64" t="s">
        <v>78</v>
      </c>
      <c r="E34" s="1"/>
      <c r="F34" s="66">
        <f>'2017 2ºS - Região ABC e GRU'!F35</f>
        <v>322.84263959390864</v>
      </c>
      <c r="G34" s="67"/>
      <c r="H34" s="66">
        <f>'Reaj 2016 - Região S e SE '!R35</f>
        <v>4.690355329949238</v>
      </c>
      <c r="I34" s="67"/>
      <c r="J34" s="66">
        <f>'Reaj 2016 - Região S e SE '!T35</f>
        <v>308</v>
      </c>
      <c r="K34" s="68"/>
      <c r="L34" s="275">
        <f t="shared" si="4"/>
        <v>9.4339622641509482E-2</v>
      </c>
      <c r="M34" s="163"/>
      <c r="N34" s="276">
        <f t="shared" si="5"/>
        <v>30.456852791878191</v>
      </c>
      <c r="O34" s="163"/>
      <c r="P34" s="277">
        <f t="shared" si="0"/>
        <v>292.38578680203045</v>
      </c>
      <c r="Q34" s="167"/>
      <c r="R34" s="277">
        <f t="shared" si="6"/>
        <v>4.3857868020304567</v>
      </c>
      <c r="S34" s="163"/>
      <c r="T34" s="317">
        <f t="shared" si="7"/>
        <v>288</v>
      </c>
      <c r="U34" s="317">
        <v>277.93200000000002</v>
      </c>
      <c r="V34" s="30"/>
      <c r="Z34" s="287">
        <v>2009</v>
      </c>
      <c r="AA34" s="288">
        <v>322.83999999999997</v>
      </c>
      <c r="AB34" s="288">
        <v>4.84</v>
      </c>
      <c r="AC34" s="288">
        <v>277.93200000000002</v>
      </c>
      <c r="AD34" s="171">
        <f t="shared" si="1"/>
        <v>2.6395939086683029E-3</v>
      </c>
      <c r="AE34" s="171">
        <f t="shared" si="8"/>
        <v>-0.45421319796954318</v>
      </c>
      <c r="AF34" s="171">
        <f t="shared" si="9"/>
        <v>10.067999999999984</v>
      </c>
      <c r="AG34" s="171"/>
      <c r="AH34" s="288" t="s">
        <v>602</v>
      </c>
      <c r="AJ34" s="7">
        <v>277.93200000000002</v>
      </c>
      <c r="AL34" s="61">
        <f t="shared" si="2"/>
        <v>0</v>
      </c>
      <c r="AM34" s="30">
        <f t="shared" si="3"/>
        <v>0</v>
      </c>
      <c r="AO34" s="292">
        <f>$F34-VLOOKUP($B34,'2017 2ºS - Região ABC e GRU'!$B$6:$F$51,5,FALSE)</f>
        <v>0</v>
      </c>
    </row>
    <row r="35" spans="1:56" hidden="1" x14ac:dyDescent="0.25">
      <c r="A35" s="1"/>
      <c r="B35" s="22">
        <f>IF('Reaj 2016 - Região S e SE '!B36="","",'Reaj 2016 - Região S e SE '!B36)</f>
        <v>1101</v>
      </c>
      <c r="C35" s="9"/>
      <c r="D35" s="64" t="s">
        <v>104</v>
      </c>
      <c r="E35" s="1"/>
      <c r="F35" s="66">
        <f>'2017 2ºS - Região ABC e GRU'!F36</f>
        <v>361.42131979695432</v>
      </c>
      <c r="G35" s="67"/>
      <c r="H35" s="66">
        <f>'Reaj 2016 - Região S e SE '!R36</f>
        <v>4.9492385786802027</v>
      </c>
      <c r="I35" s="67"/>
      <c r="J35" s="66">
        <f>'Reaj 2016 - Região S e SE '!T36</f>
        <v>325</v>
      </c>
      <c r="K35" s="68"/>
      <c r="L35" s="275">
        <f t="shared" si="4"/>
        <v>0.97191011235955049</v>
      </c>
      <c r="M35" s="163"/>
      <c r="N35" s="276">
        <f t="shared" si="5"/>
        <v>351.26903553299491</v>
      </c>
      <c r="O35" s="163"/>
      <c r="P35" s="277">
        <f t="shared" si="0"/>
        <v>10.152284263959391</v>
      </c>
      <c r="Q35" s="167"/>
      <c r="R35" s="277">
        <f t="shared" si="6"/>
        <v>0.15228426395939085</v>
      </c>
      <c r="S35" s="163"/>
      <c r="T35" s="317">
        <f t="shared" si="7"/>
        <v>10</v>
      </c>
      <c r="U35" s="317"/>
      <c r="V35" s="30"/>
      <c r="Z35" s="287">
        <v>0</v>
      </c>
      <c r="AA35" s="288">
        <v>0</v>
      </c>
      <c r="AB35" s="288">
        <v>0</v>
      </c>
      <c r="AC35" s="288">
        <v>0</v>
      </c>
      <c r="AD35" s="171">
        <f t="shared" si="1"/>
        <v>361.42131979695432</v>
      </c>
      <c r="AE35" s="171">
        <f t="shared" si="8"/>
        <v>0.15228426395939085</v>
      </c>
      <c r="AF35" s="171">
        <f t="shared" si="9"/>
        <v>10</v>
      </c>
      <c r="AG35" s="171"/>
      <c r="AH35" s="288" t="s">
        <v>234</v>
      </c>
      <c r="AL35" s="61">
        <f t="shared" si="2"/>
        <v>0</v>
      </c>
      <c r="AM35" s="30">
        <f t="shared" si="3"/>
        <v>2.4868995751603507E-14</v>
      </c>
      <c r="AO35" s="292">
        <f>$F35-VLOOKUP($B35,'2017 2ºS - Região ABC e GRU'!$B$6:$F$51,5,FALSE)</f>
        <v>0</v>
      </c>
    </row>
    <row r="36" spans="1:56" x14ac:dyDescent="0.25">
      <c r="A36" s="1"/>
      <c r="B36" s="22">
        <f>IF('Reaj 2016 - Região S e SE '!B37="","",'Reaj 2016 - Região S e SE '!B37)</f>
        <v>2010</v>
      </c>
      <c r="C36" s="9"/>
      <c r="D36" s="64" t="s">
        <v>79</v>
      </c>
      <c r="E36" s="1"/>
      <c r="F36" s="66">
        <f>'2017 2ºS - Região ABC e GRU'!F37</f>
        <v>322.84263959390864</v>
      </c>
      <c r="G36" s="67"/>
      <c r="H36" s="66">
        <f>'Reaj 2016 - Região S e SE '!R37</f>
        <v>4.690355329949238</v>
      </c>
      <c r="I36" s="67"/>
      <c r="J36" s="66">
        <f>'Reaj 2016 - Região S e SE '!T37</f>
        <v>308</v>
      </c>
      <c r="K36" s="68"/>
      <c r="L36" s="275">
        <f t="shared" si="4"/>
        <v>9.4339622641509482E-2</v>
      </c>
      <c r="M36" s="163"/>
      <c r="N36" s="276">
        <f t="shared" si="5"/>
        <v>30.456852791878191</v>
      </c>
      <c r="O36" s="163"/>
      <c r="P36" s="277">
        <f t="shared" si="0"/>
        <v>292.38578680203045</v>
      </c>
      <c r="Q36" s="167"/>
      <c r="R36" s="277">
        <f t="shared" si="6"/>
        <v>4.3857868020304567</v>
      </c>
      <c r="S36" s="163"/>
      <c r="T36" s="317">
        <f t="shared" si="7"/>
        <v>288</v>
      </c>
      <c r="U36" s="317">
        <v>277.93200000000002</v>
      </c>
      <c r="V36" s="30"/>
      <c r="Z36" s="287">
        <v>2010</v>
      </c>
      <c r="AA36" s="288">
        <v>322.83999999999997</v>
      </c>
      <c r="AB36" s="288">
        <v>4.84</v>
      </c>
      <c r="AC36" s="288">
        <v>277.93200000000002</v>
      </c>
      <c r="AD36" s="171">
        <f t="shared" si="1"/>
        <v>2.6395939086683029E-3</v>
      </c>
      <c r="AE36" s="171">
        <f t="shared" si="8"/>
        <v>-0.45421319796954318</v>
      </c>
      <c r="AF36" s="171">
        <f t="shared" si="9"/>
        <v>10.067999999999984</v>
      </c>
      <c r="AG36" s="171"/>
      <c r="AH36" s="288" t="s">
        <v>603</v>
      </c>
      <c r="AJ36" s="7">
        <v>277.93200000000002</v>
      </c>
      <c r="AL36" s="61">
        <f t="shared" si="2"/>
        <v>0</v>
      </c>
      <c r="AM36" s="30">
        <f t="shared" si="3"/>
        <v>0</v>
      </c>
      <c r="AO36" s="292">
        <f>$F36-VLOOKUP($B36,'2017 2ºS - Região ABC e GRU'!$B$6:$F$51,5,FALSE)</f>
        <v>0</v>
      </c>
    </row>
    <row r="37" spans="1:56" x14ac:dyDescent="0.25">
      <c r="A37" s="1"/>
      <c r="B37" s="22">
        <f>IF('Reaj 2016 - Região S e SE '!B38="","",'Reaj 2016 - Região S e SE '!B38)</f>
        <v>1106</v>
      </c>
      <c r="C37" s="9"/>
      <c r="D37" s="64" t="s">
        <v>24</v>
      </c>
      <c r="E37" s="1"/>
      <c r="F37" s="66">
        <f>'2017 2ºS - Região ABC e GRU'!F38</f>
        <v>345.17766497461929</v>
      </c>
      <c r="G37" s="67"/>
      <c r="H37" s="66">
        <f>'Reaj 2016 - Região S e SE '!R38</f>
        <v>4.7512690355329941</v>
      </c>
      <c r="I37" s="67"/>
      <c r="J37" s="66">
        <f>'Reaj 2016 - Região S e SE '!T38</f>
        <v>312</v>
      </c>
      <c r="K37" s="68"/>
      <c r="L37" s="275">
        <f t="shared" si="4"/>
        <v>0.15294117647058825</v>
      </c>
      <c r="M37" s="163"/>
      <c r="N37" s="276">
        <f t="shared" si="5"/>
        <v>52.791878172588838</v>
      </c>
      <c r="O37" s="163"/>
      <c r="P37" s="277">
        <f t="shared" si="0"/>
        <v>292.38578680203045</v>
      </c>
      <c r="Q37" s="167"/>
      <c r="R37" s="277">
        <f t="shared" si="6"/>
        <v>4.3857868020304567</v>
      </c>
      <c r="S37" s="163"/>
      <c r="T37" s="317">
        <f>T38</f>
        <v>288</v>
      </c>
      <c r="U37" s="317"/>
      <c r="V37" s="30"/>
      <c r="Z37" s="287">
        <v>0</v>
      </c>
      <c r="AA37" s="288">
        <v>0</v>
      </c>
      <c r="AB37" s="288">
        <v>0</v>
      </c>
      <c r="AC37" s="288">
        <v>0</v>
      </c>
      <c r="AD37" s="171">
        <f t="shared" si="1"/>
        <v>345.17766497461929</v>
      </c>
      <c r="AE37" s="171">
        <f t="shared" si="8"/>
        <v>4.3857868020304567</v>
      </c>
      <c r="AF37" s="171">
        <f t="shared" si="9"/>
        <v>288</v>
      </c>
      <c r="AG37" s="171"/>
      <c r="AH37" s="288" t="s">
        <v>234</v>
      </c>
      <c r="AL37" s="61">
        <f t="shared" si="2"/>
        <v>0</v>
      </c>
      <c r="AM37" s="30">
        <f t="shared" si="3"/>
        <v>0</v>
      </c>
      <c r="AO37" s="292">
        <f>$F37-VLOOKUP($B37,'2017 2ºS - Região ABC e GRU'!$B$6:$F$51,5,FALSE)</f>
        <v>0</v>
      </c>
    </row>
    <row r="38" spans="1:56" x14ac:dyDescent="0.25">
      <c r="A38" s="1"/>
      <c r="B38" s="99">
        <v>1137</v>
      </c>
      <c r="C38" s="100"/>
      <c r="D38" s="64" t="s">
        <v>288</v>
      </c>
      <c r="E38" s="1"/>
      <c r="F38" s="66">
        <f>F37</f>
        <v>345.17766497461929</v>
      </c>
      <c r="G38" s="67"/>
      <c r="H38" s="66"/>
      <c r="I38" s="67"/>
      <c r="J38" s="66"/>
      <c r="K38" s="68"/>
      <c r="L38" s="275">
        <f>IF(T38="","",N38/F38)</f>
        <v>0.15294117647058825</v>
      </c>
      <c r="M38" s="163"/>
      <c r="N38" s="276">
        <f>IF(T38="","",F38-P38)</f>
        <v>52.791878172588838</v>
      </c>
      <c r="O38" s="163"/>
      <c r="P38" s="277">
        <f t="shared" si="0"/>
        <v>292.38578680203045</v>
      </c>
      <c r="Q38" s="167"/>
      <c r="R38" s="277">
        <f t="shared" si="6"/>
        <v>4.3857868020304567</v>
      </c>
      <c r="S38" s="163"/>
      <c r="T38" s="317">
        <f t="shared" si="7"/>
        <v>288</v>
      </c>
      <c r="U38" s="326">
        <v>277.09962999999999</v>
      </c>
      <c r="V38" s="30"/>
      <c r="Z38" s="287">
        <v>1137</v>
      </c>
      <c r="AA38" s="288">
        <v>345.18</v>
      </c>
      <c r="AB38" s="288">
        <v>5.18</v>
      </c>
      <c r="AC38" s="288">
        <v>277.09962999999999</v>
      </c>
      <c r="AD38" s="171">
        <f t="shared" si="1"/>
        <v>-2.3350253807166155E-3</v>
      </c>
      <c r="AE38" s="171">
        <f t="shared" si="8"/>
        <v>-0.79421319796954304</v>
      </c>
      <c r="AF38" s="171">
        <f t="shared" si="9"/>
        <v>10.900370000000009</v>
      </c>
      <c r="AG38" s="171"/>
      <c r="AH38" s="288" t="s">
        <v>604</v>
      </c>
      <c r="AJ38" s="7">
        <v>277.09962999999999</v>
      </c>
      <c r="AL38" s="61">
        <f t="shared" si="2"/>
        <v>0</v>
      </c>
      <c r="AM38" s="30">
        <f t="shared" si="3"/>
        <v>0</v>
      </c>
      <c r="AO38" s="292">
        <f>$F38-VLOOKUP($B38,'2017 2ºS - Região ABC e GRU'!$B$6:$F$51,5,FALSE)</f>
        <v>0</v>
      </c>
    </row>
    <row r="39" spans="1:56" hidden="1" x14ac:dyDescent="0.25">
      <c r="A39" s="1"/>
      <c r="B39" s="22">
        <f>IF('Reaj 2016 - Região S e SE '!B39="","",'Reaj 2016 - Região S e SE '!B39)</f>
        <v>1131</v>
      </c>
      <c r="C39" s="9"/>
      <c r="D39" s="64" t="s">
        <v>25</v>
      </c>
      <c r="E39" s="1"/>
      <c r="F39" s="66">
        <f>'2017 2ºS - Região ABC e GRU'!F40</f>
        <v>345.17766497461929</v>
      </c>
      <c r="G39" s="67"/>
      <c r="H39" s="66">
        <f>'Reaj 2016 - Região S e SE '!R39</f>
        <v>4.7512690355329941</v>
      </c>
      <c r="I39" s="67"/>
      <c r="J39" s="66">
        <f>'Reaj 2016 - Região S e SE '!T39</f>
        <v>312</v>
      </c>
      <c r="K39" s="68"/>
      <c r="L39" s="275">
        <f t="shared" si="4"/>
        <v>0.97058823529411753</v>
      </c>
      <c r="M39" s="163"/>
      <c r="N39" s="276">
        <f t="shared" si="5"/>
        <v>335.02538071065987</v>
      </c>
      <c r="O39" s="163"/>
      <c r="P39" s="277">
        <f t="shared" si="0"/>
        <v>10.152284263959391</v>
      </c>
      <c r="Q39" s="167"/>
      <c r="R39" s="277">
        <f t="shared" si="6"/>
        <v>0.15228426395939085</v>
      </c>
      <c r="S39" s="163"/>
      <c r="T39" s="317">
        <f t="shared" si="7"/>
        <v>10</v>
      </c>
      <c r="U39" s="317"/>
      <c r="V39" s="30"/>
      <c r="Z39" s="287">
        <v>0</v>
      </c>
      <c r="AA39" s="288">
        <v>0</v>
      </c>
      <c r="AB39" s="288">
        <v>0</v>
      </c>
      <c r="AC39" s="288">
        <v>0</v>
      </c>
      <c r="AD39" s="171">
        <f t="shared" si="1"/>
        <v>345.17766497461929</v>
      </c>
      <c r="AE39" s="171">
        <f t="shared" si="8"/>
        <v>0.15228426395939085</v>
      </c>
      <c r="AF39" s="171">
        <f t="shared" si="9"/>
        <v>10</v>
      </c>
      <c r="AG39" s="171"/>
      <c r="AH39" s="288" t="s">
        <v>234</v>
      </c>
      <c r="AL39" s="61">
        <f t="shared" si="2"/>
        <v>0</v>
      </c>
      <c r="AM39" s="30">
        <f t="shared" si="3"/>
        <v>2.4868995751603507E-14</v>
      </c>
      <c r="AO39" s="292">
        <f>$F39-VLOOKUP($B39,'2017 2ºS - Região ABC e GRU'!$B$6:$F$51,5,FALSE)</f>
        <v>0</v>
      </c>
    </row>
    <row r="40" spans="1:56" x14ac:dyDescent="0.25">
      <c r="A40" s="1"/>
      <c r="B40" s="22">
        <v>1104</v>
      </c>
      <c r="C40" s="9"/>
      <c r="D40" s="64" t="s">
        <v>95</v>
      </c>
      <c r="E40" s="1"/>
      <c r="F40" s="66">
        <f>'2017 2ºS - Região ABC e GRU'!F41</f>
        <v>310.65989847715736</v>
      </c>
      <c r="G40" s="67"/>
      <c r="H40" s="66">
        <f>'Reaj 2016 - Região S e SE '!R41</f>
        <v>4.690355329949238</v>
      </c>
      <c r="I40" s="67"/>
      <c r="J40" s="66">
        <f>'Reaj 2016 - Região S e SE '!T41</f>
        <v>308</v>
      </c>
      <c r="K40" s="68"/>
      <c r="L40" s="275">
        <f t="shared" si="4"/>
        <v>5.5555555555555566E-2</v>
      </c>
      <c r="M40" s="163"/>
      <c r="N40" s="276">
        <f t="shared" si="5"/>
        <v>17.258883248730967</v>
      </c>
      <c r="O40" s="163"/>
      <c r="P40" s="277">
        <f t="shared" si="0"/>
        <v>293.40101522842639</v>
      </c>
      <c r="Q40" s="167"/>
      <c r="R40" s="277">
        <f t="shared" si="6"/>
        <v>4.4010152284263953</v>
      </c>
      <c r="S40" s="163"/>
      <c r="T40" s="317">
        <f t="shared" si="7"/>
        <v>289</v>
      </c>
      <c r="U40" s="317">
        <v>278.45999999999998</v>
      </c>
      <c r="V40" s="30"/>
      <c r="Z40" s="287">
        <v>1104</v>
      </c>
      <c r="AA40" s="288">
        <v>310.66000000000003</v>
      </c>
      <c r="AB40" s="288">
        <v>4.66</v>
      </c>
      <c r="AC40" s="288">
        <v>278.45999999999998</v>
      </c>
      <c r="AD40" s="171">
        <f t="shared" si="1"/>
        <v>-1.0152284266951028E-4</v>
      </c>
      <c r="AE40" s="171">
        <f t="shared" si="8"/>
        <v>-0.25898477157360489</v>
      </c>
      <c r="AF40" s="171">
        <f t="shared" si="9"/>
        <v>10.54000000000002</v>
      </c>
      <c r="AG40" s="171"/>
      <c r="AH40" s="288" t="s">
        <v>605</v>
      </c>
      <c r="AJ40" s="7">
        <v>278.45999999999998</v>
      </c>
      <c r="AL40" s="61">
        <f t="shared" si="2"/>
        <v>0</v>
      </c>
      <c r="AM40" s="30">
        <f t="shared" si="3"/>
        <v>0</v>
      </c>
      <c r="AO40" s="292">
        <f>$F40-VLOOKUP($B40,'2017 2ºS - Região ABC e GRU'!$B$6:$F$51,5,FALSE)</f>
        <v>0</v>
      </c>
    </row>
    <row r="41" spans="1:56" hidden="1" x14ac:dyDescent="0.25">
      <c r="A41" s="1"/>
      <c r="B41" s="22">
        <f>IF('Reaj 2016 - Região S e SE '!B42="","",'Reaj 2016 - Região S e SE '!B42)</f>
        <v>1111</v>
      </c>
      <c r="C41" s="9"/>
      <c r="D41" s="64" t="s">
        <v>40</v>
      </c>
      <c r="E41" s="1"/>
      <c r="F41" s="66">
        <f>'2017 2ºS - Região ABC e GRU'!F42</f>
        <v>361.42131979695432</v>
      </c>
      <c r="G41" s="67"/>
      <c r="H41" s="66">
        <f>'Reaj 2016 - Região S e SE '!R42</f>
        <v>4.9492385786802027</v>
      </c>
      <c r="I41" s="67"/>
      <c r="J41" s="66">
        <f>'Reaj 2016 - Região S e SE '!T42</f>
        <v>325</v>
      </c>
      <c r="K41" s="68"/>
      <c r="L41" s="275">
        <f t="shared" si="4"/>
        <v>0.97191011235955049</v>
      </c>
      <c r="M41" s="163"/>
      <c r="N41" s="276">
        <f t="shared" si="5"/>
        <v>351.26903553299491</v>
      </c>
      <c r="O41" s="163"/>
      <c r="P41" s="277">
        <f t="shared" si="0"/>
        <v>10.152284263959391</v>
      </c>
      <c r="Q41" s="167"/>
      <c r="R41" s="277">
        <f t="shared" si="6"/>
        <v>0.15228426395939085</v>
      </c>
      <c r="S41" s="163"/>
      <c r="T41" s="317">
        <f t="shared" si="7"/>
        <v>10</v>
      </c>
      <c r="U41" s="317"/>
      <c r="V41" s="30"/>
      <c r="Z41" s="287">
        <v>0</v>
      </c>
      <c r="AA41" s="288">
        <v>0</v>
      </c>
      <c r="AB41" s="288">
        <v>0</v>
      </c>
      <c r="AC41" s="288">
        <v>0</v>
      </c>
      <c r="AD41" s="171">
        <f t="shared" si="1"/>
        <v>361.42131979695432</v>
      </c>
      <c r="AE41" s="171">
        <f t="shared" si="8"/>
        <v>0.15228426395939085</v>
      </c>
      <c r="AF41" s="171">
        <f t="shared" si="9"/>
        <v>10</v>
      </c>
      <c r="AG41" s="171"/>
      <c r="AH41" s="288" t="s">
        <v>234</v>
      </c>
      <c r="AL41" s="61">
        <f t="shared" si="2"/>
        <v>0</v>
      </c>
      <c r="AM41" s="30">
        <f t="shared" si="3"/>
        <v>2.4868995751603507E-14</v>
      </c>
      <c r="AO41" s="292">
        <f>$F41-VLOOKUP($B41,'2017 2ºS - Região ABC e GRU'!$B$6:$F$51,5,FALSE)</f>
        <v>0</v>
      </c>
    </row>
    <row r="42" spans="1:56" x14ac:dyDescent="0.25">
      <c r="A42" s="1"/>
      <c r="B42" s="22">
        <f>IF('Reaj 2016 - Região S e SE '!B43="","",'Reaj 2016 - Região S e SE '!B43)</f>
        <v>2006</v>
      </c>
      <c r="C42" s="9"/>
      <c r="D42" s="64" t="s">
        <v>80</v>
      </c>
      <c r="E42" s="1"/>
      <c r="F42" s="66">
        <f>'2017 2ºS - Região ABC e GRU'!F43</f>
        <v>322.84263959390864</v>
      </c>
      <c r="G42" s="67"/>
      <c r="H42" s="66">
        <f>'Reaj 2016 - Região S e SE '!R43</f>
        <v>4.690355329949238</v>
      </c>
      <c r="I42" s="67"/>
      <c r="J42" s="66">
        <f>'Reaj 2016 - Região S e SE '!T43</f>
        <v>308</v>
      </c>
      <c r="K42" s="68"/>
      <c r="L42" s="275">
        <f t="shared" si="4"/>
        <v>9.4339622641509482E-2</v>
      </c>
      <c r="M42" s="163"/>
      <c r="N42" s="276">
        <f t="shared" si="5"/>
        <v>30.456852791878191</v>
      </c>
      <c r="O42" s="163"/>
      <c r="P42" s="277">
        <f t="shared" si="0"/>
        <v>292.38578680203045</v>
      </c>
      <c r="Q42" s="167"/>
      <c r="R42" s="277">
        <f t="shared" si="6"/>
        <v>4.3857868020304567</v>
      </c>
      <c r="S42" s="163"/>
      <c r="T42" s="317">
        <f t="shared" si="7"/>
        <v>288</v>
      </c>
      <c r="U42" s="317">
        <v>277.93200000000002</v>
      </c>
      <c r="V42" s="30"/>
      <c r="Z42" s="287">
        <v>2006</v>
      </c>
      <c r="AA42" s="288">
        <v>322.83999999999997</v>
      </c>
      <c r="AB42" s="288">
        <v>4.84</v>
      </c>
      <c r="AC42" s="288">
        <v>277.93200000000002</v>
      </c>
      <c r="AD42" s="171">
        <f t="shared" si="1"/>
        <v>2.6395939086683029E-3</v>
      </c>
      <c r="AE42" s="171">
        <f t="shared" si="8"/>
        <v>-0.45421319796954318</v>
      </c>
      <c r="AF42" s="171">
        <f t="shared" si="9"/>
        <v>10.067999999999984</v>
      </c>
      <c r="AG42" s="171"/>
      <c r="AH42" s="288" t="s">
        <v>606</v>
      </c>
      <c r="AJ42" s="7">
        <v>277.93200000000002</v>
      </c>
      <c r="AL42" s="61">
        <f t="shared" si="2"/>
        <v>0</v>
      </c>
      <c r="AM42" s="30">
        <f t="shared" si="3"/>
        <v>0</v>
      </c>
      <c r="AO42" s="292">
        <f>$F42-VLOOKUP($B42,'2017 2ºS - Região ABC e GRU'!$B$6:$F$51,5,FALSE)</f>
        <v>0</v>
      </c>
    </row>
    <row r="43" spans="1:56" hidden="1" x14ac:dyDescent="0.25">
      <c r="A43" s="1"/>
      <c r="B43" s="22">
        <f>IF('Reaj 2016 - Região S e SE '!B44="","",'Reaj 2016 - Região S e SE '!B44)</f>
        <v>1102</v>
      </c>
      <c r="C43" s="9"/>
      <c r="D43" s="64" t="s">
        <v>26</v>
      </c>
      <c r="E43" s="1"/>
      <c r="F43" s="66">
        <f>'2017 2ºS - Região ABC e GRU'!F44</f>
        <v>361.42131979695432</v>
      </c>
      <c r="G43" s="67"/>
      <c r="H43" s="66">
        <f>'Reaj 2016 - Região S e SE '!R44</f>
        <v>4.9492385786802027</v>
      </c>
      <c r="I43" s="67"/>
      <c r="J43" s="66">
        <f>'Reaj 2016 - Região S e SE '!T44</f>
        <v>325</v>
      </c>
      <c r="K43" s="68"/>
      <c r="L43" s="275">
        <f t="shared" si="4"/>
        <v>0.97191011235955049</v>
      </c>
      <c r="M43" s="163"/>
      <c r="N43" s="276">
        <f t="shared" si="5"/>
        <v>351.26903553299491</v>
      </c>
      <c r="O43" s="163"/>
      <c r="P43" s="277">
        <f t="shared" si="0"/>
        <v>10.152284263959391</v>
      </c>
      <c r="Q43" s="167"/>
      <c r="R43" s="277">
        <f t="shared" si="6"/>
        <v>0.15228426395939085</v>
      </c>
      <c r="S43" s="163"/>
      <c r="T43" s="317">
        <f t="shared" si="7"/>
        <v>10</v>
      </c>
      <c r="U43" s="317"/>
      <c r="V43" s="30"/>
      <c r="Z43" s="287">
        <v>0</v>
      </c>
      <c r="AA43" s="288">
        <v>0</v>
      </c>
      <c r="AB43" s="288">
        <v>0</v>
      </c>
      <c r="AC43" s="288">
        <v>0</v>
      </c>
      <c r="AD43" s="171">
        <f t="shared" si="1"/>
        <v>361.42131979695432</v>
      </c>
      <c r="AE43" s="171">
        <f t="shared" si="8"/>
        <v>0.15228426395939085</v>
      </c>
      <c r="AF43" s="171">
        <f t="shared" si="9"/>
        <v>10</v>
      </c>
      <c r="AG43" s="171"/>
      <c r="AH43" s="288" t="s">
        <v>234</v>
      </c>
      <c r="AL43" s="61">
        <f t="shared" si="2"/>
        <v>0</v>
      </c>
      <c r="AM43" s="30">
        <f t="shared" si="3"/>
        <v>2.4868995751603507E-14</v>
      </c>
      <c r="AO43" s="292">
        <f>$F43-VLOOKUP($B43,'2017 2ºS - Região ABC e GRU'!$B$6:$F$51,5,FALSE)</f>
        <v>0</v>
      </c>
    </row>
    <row r="44" spans="1:56" x14ac:dyDescent="0.25">
      <c r="A44" s="1"/>
      <c r="B44" s="22">
        <f>IF('Reaj 2016 - Região S e SE '!B45="","",'Reaj 2016 - Região S e SE '!B45)</f>
        <v>2005</v>
      </c>
      <c r="C44" s="9"/>
      <c r="D44" s="64" t="s">
        <v>81</v>
      </c>
      <c r="E44" s="1"/>
      <c r="F44" s="66">
        <f>'2017 2ºS - Região ABC e GRU'!F45</f>
        <v>322.84263959390864</v>
      </c>
      <c r="G44" s="67"/>
      <c r="H44" s="66">
        <f>'Reaj 2016 - Região S e SE '!R45</f>
        <v>4.690355329949238</v>
      </c>
      <c r="I44" s="67"/>
      <c r="J44" s="66">
        <f>'Reaj 2016 - Região S e SE '!T45</f>
        <v>308</v>
      </c>
      <c r="K44" s="68"/>
      <c r="L44" s="275">
        <f t="shared" si="4"/>
        <v>9.4339622641509482E-2</v>
      </c>
      <c r="M44" s="163"/>
      <c r="N44" s="276">
        <f t="shared" si="5"/>
        <v>30.456852791878191</v>
      </c>
      <c r="O44" s="163"/>
      <c r="P44" s="277">
        <f t="shared" si="0"/>
        <v>292.38578680203045</v>
      </c>
      <c r="Q44" s="167"/>
      <c r="R44" s="277">
        <f t="shared" si="6"/>
        <v>4.3857868020304567</v>
      </c>
      <c r="S44" s="163"/>
      <c r="T44" s="317">
        <f t="shared" si="7"/>
        <v>288</v>
      </c>
      <c r="U44" s="317">
        <v>277.93200000000002</v>
      </c>
      <c r="V44" s="30"/>
      <c r="Z44" s="287">
        <v>2005</v>
      </c>
      <c r="AA44" s="288">
        <v>322.83999999999997</v>
      </c>
      <c r="AB44" s="288">
        <v>4.84</v>
      </c>
      <c r="AC44" s="288">
        <v>277.93200000000002</v>
      </c>
      <c r="AD44" s="171">
        <f t="shared" si="1"/>
        <v>2.6395939086683029E-3</v>
      </c>
      <c r="AE44" s="171">
        <f t="shared" si="8"/>
        <v>-0.45421319796954318</v>
      </c>
      <c r="AF44" s="171">
        <f t="shared" si="9"/>
        <v>10.067999999999984</v>
      </c>
      <c r="AG44" s="171"/>
      <c r="AH44" s="288" t="s">
        <v>607</v>
      </c>
      <c r="AJ44" s="7">
        <v>277.93200000000002</v>
      </c>
      <c r="AL44" s="61">
        <f t="shared" si="2"/>
        <v>0</v>
      </c>
      <c r="AM44" s="30">
        <f t="shared" si="3"/>
        <v>0</v>
      </c>
      <c r="AO44" s="292">
        <f>$F44-VLOOKUP($B44,'2017 2ºS - Região ABC e GRU'!$B$6:$F$51,5,FALSE)</f>
        <v>0</v>
      </c>
    </row>
    <row r="45" spans="1:56" hidden="1" x14ac:dyDescent="0.25">
      <c r="A45" s="1"/>
      <c r="B45" s="22">
        <f>IF('Reaj 2016 - Região S e SE '!B46="","",'Reaj 2016 - Região S e SE '!B46)</f>
        <v>1108</v>
      </c>
      <c r="C45" s="9"/>
      <c r="D45" s="64" t="s">
        <v>112</v>
      </c>
      <c r="E45" s="1"/>
      <c r="F45" s="66">
        <f>'2017 2ºS - Região ABC e GRU'!F46</f>
        <v>345.17766497461929</v>
      </c>
      <c r="G45" s="67"/>
      <c r="H45" s="66">
        <f>'Reaj 2016 - Região S e SE '!R46</f>
        <v>4.7512690355329941</v>
      </c>
      <c r="I45" s="67"/>
      <c r="J45" s="66">
        <f>'Reaj 2016 - Região S e SE '!T46</f>
        <v>312</v>
      </c>
      <c r="K45" s="68"/>
      <c r="L45" s="275">
        <f t="shared" si="4"/>
        <v>0.97058823529411753</v>
      </c>
      <c r="M45" s="163"/>
      <c r="N45" s="276">
        <f t="shared" si="5"/>
        <v>335.02538071065987</v>
      </c>
      <c r="O45" s="163"/>
      <c r="P45" s="277">
        <f t="shared" si="0"/>
        <v>10.152284263959391</v>
      </c>
      <c r="Q45" s="167"/>
      <c r="R45" s="277">
        <f t="shared" si="6"/>
        <v>0.15228426395939085</v>
      </c>
      <c r="S45" s="163"/>
      <c r="T45" s="317">
        <f t="shared" si="7"/>
        <v>10</v>
      </c>
      <c r="U45" s="317"/>
      <c r="V45" s="30"/>
      <c r="Z45" s="287">
        <v>0</v>
      </c>
      <c r="AA45" s="288">
        <v>0</v>
      </c>
      <c r="AB45" s="288">
        <v>0</v>
      </c>
      <c r="AC45" s="288">
        <v>0</v>
      </c>
      <c r="AD45" s="171">
        <f t="shared" si="1"/>
        <v>345.17766497461929</v>
      </c>
      <c r="AE45" s="171">
        <f t="shared" si="8"/>
        <v>0.15228426395939085</v>
      </c>
      <c r="AF45" s="171">
        <f t="shared" si="9"/>
        <v>10</v>
      </c>
      <c r="AG45" s="171"/>
      <c r="AH45" s="288" t="s">
        <v>234</v>
      </c>
      <c r="AL45" s="61">
        <f t="shared" si="2"/>
        <v>0</v>
      </c>
      <c r="AM45" s="30">
        <f t="shared" si="3"/>
        <v>2.4868995751603507E-14</v>
      </c>
      <c r="AO45" s="292">
        <f>$F45-VLOOKUP($B45,'2017 2ºS - Região ABC e GRU'!$B$6:$F$51,5,FALSE)</f>
        <v>0</v>
      </c>
    </row>
    <row r="46" spans="1:56" ht="26.25" x14ac:dyDescent="0.25">
      <c r="A46" s="1"/>
      <c r="B46" s="99">
        <v>1138</v>
      </c>
      <c r="C46" s="100"/>
      <c r="D46" s="64" t="s">
        <v>391</v>
      </c>
      <c r="E46" s="1"/>
      <c r="F46" s="66">
        <f>F45</f>
        <v>345.17766497461929</v>
      </c>
      <c r="G46" s="67"/>
      <c r="H46" s="66"/>
      <c r="I46" s="67"/>
      <c r="J46" s="66"/>
      <c r="K46" s="68"/>
      <c r="L46" s="275">
        <f>IF(T46="","",N46/F46)</f>
        <v>0.15294117647058825</v>
      </c>
      <c r="M46" s="163"/>
      <c r="N46" s="276">
        <f>IF(T46="","",F46-P46)</f>
        <v>52.791878172588838</v>
      </c>
      <c r="O46" s="163"/>
      <c r="P46" s="277">
        <f t="shared" si="0"/>
        <v>292.38578680203045</v>
      </c>
      <c r="Q46" s="167"/>
      <c r="R46" s="277">
        <f t="shared" si="6"/>
        <v>4.3857868020304567</v>
      </c>
      <c r="S46" s="163"/>
      <c r="T46" s="317">
        <f t="shared" si="7"/>
        <v>288</v>
      </c>
      <c r="U46" s="326">
        <v>277.09962999999999</v>
      </c>
      <c r="V46" s="30"/>
      <c r="Z46" s="287">
        <v>1138</v>
      </c>
      <c r="AA46" s="288">
        <v>345.18</v>
      </c>
      <c r="AB46" s="288">
        <v>5.18</v>
      </c>
      <c r="AC46" s="288">
        <v>277.09962999999999</v>
      </c>
      <c r="AD46" s="171">
        <f t="shared" si="1"/>
        <v>-2.3350253807166155E-3</v>
      </c>
      <c r="AE46" s="171">
        <f t="shared" si="8"/>
        <v>-0.79421319796954304</v>
      </c>
      <c r="AF46" s="171">
        <f t="shared" si="9"/>
        <v>10.900370000000009</v>
      </c>
      <c r="AG46" s="171"/>
      <c r="AH46" s="288" t="s">
        <v>608</v>
      </c>
      <c r="AJ46" s="7">
        <v>277.09962999999999</v>
      </c>
      <c r="AL46" s="61">
        <f t="shared" si="2"/>
        <v>0</v>
      </c>
      <c r="AM46" s="30">
        <f t="shared" si="3"/>
        <v>0</v>
      </c>
      <c r="AO46" s="292">
        <f>$F46-VLOOKUP($B46,'2017 2ºS - Região ABC e GRU'!$B$6:$F$51,5,FALSE)</f>
        <v>0</v>
      </c>
    </row>
    <row r="47" spans="1:56" x14ac:dyDescent="0.25">
      <c r="A47" s="1"/>
      <c r="B47" s="22">
        <f>IF('Reaj 2016 - Região S e SE '!B48="","",'Reaj 2016 - Região S e SE '!B48)</f>
        <v>1127</v>
      </c>
      <c r="C47" s="9"/>
      <c r="D47" s="64" t="s">
        <v>103</v>
      </c>
      <c r="E47" s="1"/>
      <c r="F47" s="66">
        <f>'2017 2ºS - Região ABC e GRU'!F48</f>
        <v>340.10152284263961</v>
      </c>
      <c r="G47" s="67"/>
      <c r="H47" s="66">
        <f>'Reaj 2016 - Região S e SE '!R48</f>
        <v>4.690355329949238</v>
      </c>
      <c r="I47" s="67"/>
      <c r="J47" s="66">
        <f>'Reaj 2016 - Região S e SE '!T48</f>
        <v>308</v>
      </c>
      <c r="K47" s="68"/>
      <c r="L47" s="275">
        <f t="shared" si="4"/>
        <v>0.14328358208955227</v>
      </c>
      <c r="M47" s="163"/>
      <c r="N47" s="276">
        <f t="shared" si="5"/>
        <v>48.730964467005094</v>
      </c>
      <c r="O47" s="163"/>
      <c r="P47" s="277">
        <f t="shared" si="0"/>
        <v>291.37055837563452</v>
      </c>
      <c r="Q47" s="167"/>
      <c r="R47" s="277">
        <f t="shared" si="6"/>
        <v>4.3705583756345172</v>
      </c>
      <c r="S47" s="163"/>
      <c r="T47" s="317">
        <f t="shared" si="7"/>
        <v>287</v>
      </c>
      <c r="U47" s="317">
        <v>276.375</v>
      </c>
      <c r="V47" s="30"/>
      <c r="Z47" s="287">
        <v>1127</v>
      </c>
      <c r="AA47" s="288">
        <v>340.1</v>
      </c>
      <c r="AB47" s="288">
        <v>5.0999999999999996</v>
      </c>
      <c r="AC47" s="288">
        <v>276.375</v>
      </c>
      <c r="AD47" s="171">
        <f t="shared" si="1"/>
        <v>1.5228426395879069E-3</v>
      </c>
      <c r="AE47" s="171">
        <f t="shared" si="8"/>
        <v>-0.72944162436548243</v>
      </c>
      <c r="AF47" s="171">
        <f t="shared" si="9"/>
        <v>10.625</v>
      </c>
      <c r="AG47" s="171"/>
      <c r="AH47" s="288" t="s">
        <v>609</v>
      </c>
      <c r="AJ47" s="7">
        <v>276.375</v>
      </c>
      <c r="AL47" s="61">
        <f t="shared" si="2"/>
        <v>0</v>
      </c>
      <c r="AM47" s="30">
        <f t="shared" si="3"/>
        <v>0</v>
      </c>
      <c r="AO47" s="292">
        <f>$F47-VLOOKUP($B47,'2017 2ºS - Região ABC e GRU'!$B$6:$F$51,5,FALSE)</f>
        <v>0</v>
      </c>
    </row>
    <row r="48" spans="1:56" hidden="1" x14ac:dyDescent="0.25">
      <c r="A48" s="1"/>
      <c r="B48" s="22">
        <f>IF('Reaj 2016 - Região S e SE '!B49="","",'Reaj 2016 - Região S e SE '!B49)</f>
        <v>1123</v>
      </c>
      <c r="C48" s="9"/>
      <c r="D48" s="64" t="s">
        <v>28</v>
      </c>
      <c r="E48" s="1"/>
      <c r="F48" s="66">
        <f>'2017 2ºS - Região ABC e GRU'!F49</f>
        <v>398.98477157360406</v>
      </c>
      <c r="G48" s="67"/>
      <c r="H48" s="66">
        <f>'Reaj 2016 - Região S e SE '!R49</f>
        <v>5.4822335025380706</v>
      </c>
      <c r="I48" s="67"/>
      <c r="J48" s="66">
        <f>'Reaj 2016 - Região S e SE '!T49</f>
        <v>360</v>
      </c>
      <c r="K48" s="68"/>
      <c r="L48" s="275">
        <f t="shared" si="4"/>
        <v>0.97455470737913474</v>
      </c>
      <c r="M48" s="163"/>
      <c r="N48" s="276">
        <f t="shared" si="5"/>
        <v>388.83248730964465</v>
      </c>
      <c r="O48" s="163"/>
      <c r="P48" s="277">
        <f t="shared" si="0"/>
        <v>10.152284263959391</v>
      </c>
      <c r="Q48" s="167"/>
      <c r="R48" s="277">
        <f t="shared" si="6"/>
        <v>0.15228426395939085</v>
      </c>
      <c r="S48" s="163"/>
      <c r="T48" s="317">
        <f t="shared" si="7"/>
        <v>10</v>
      </c>
      <c r="U48" s="317"/>
      <c r="V48" s="30"/>
      <c r="Z48" s="287">
        <v>0</v>
      </c>
      <c r="AA48" s="288">
        <v>0</v>
      </c>
      <c r="AB48" s="288">
        <v>0</v>
      </c>
      <c r="AC48" s="288">
        <v>0</v>
      </c>
      <c r="AD48" s="171">
        <f t="shared" si="1"/>
        <v>398.98477157360406</v>
      </c>
      <c r="AE48" s="171">
        <f t="shared" si="8"/>
        <v>0.15228426395939085</v>
      </c>
      <c r="AF48" s="171">
        <f t="shared" si="9"/>
        <v>10</v>
      </c>
      <c r="AG48" s="171"/>
      <c r="AH48" s="288" t="s">
        <v>234</v>
      </c>
      <c r="AL48" s="61">
        <f t="shared" si="2"/>
        <v>0</v>
      </c>
      <c r="AM48" s="30">
        <f t="shared" si="3"/>
        <v>2.4868995751603507E-14</v>
      </c>
      <c r="AO48" s="292">
        <f>$F48-VLOOKUP($B48,'2017 2ºS - Região ABC e GRU'!$B$6:$F$51,5,FALSE)</f>
        <v>0</v>
      </c>
    </row>
    <row r="49" spans="1:56" hidden="1" x14ac:dyDescent="0.25">
      <c r="A49" s="1"/>
      <c r="B49" s="22">
        <f>IF('Reaj 2016 - Região S e SE '!B50="","",'Reaj 2016 - Região S e SE '!B50)</f>
        <v>1103</v>
      </c>
      <c r="C49" s="9"/>
      <c r="D49" s="64" t="s">
        <v>29</v>
      </c>
      <c r="E49" s="1"/>
      <c r="F49" s="66">
        <f>'2017 2ºS - Região ABC e GRU'!F50</f>
        <v>398.98477157360406</v>
      </c>
      <c r="G49" s="67"/>
      <c r="H49" s="66">
        <f>'Reaj 2016 - Região S e SE '!R50</f>
        <v>5.4822335025380706</v>
      </c>
      <c r="I49" s="67"/>
      <c r="J49" s="66">
        <f>'Reaj 2016 - Região S e SE '!T50</f>
        <v>360</v>
      </c>
      <c r="K49" s="68"/>
      <c r="L49" s="275">
        <f t="shared" si="4"/>
        <v>0.97455470737913474</v>
      </c>
      <c r="M49" s="163"/>
      <c r="N49" s="276">
        <f t="shared" si="5"/>
        <v>388.83248730964465</v>
      </c>
      <c r="O49" s="163"/>
      <c r="P49" s="277">
        <f t="shared" si="0"/>
        <v>10.152284263959391</v>
      </c>
      <c r="Q49" s="167"/>
      <c r="R49" s="277">
        <f t="shared" si="6"/>
        <v>0.15228426395939085</v>
      </c>
      <c r="S49" s="163"/>
      <c r="T49" s="317">
        <f t="shared" si="7"/>
        <v>10</v>
      </c>
      <c r="U49" s="317"/>
      <c r="V49" s="30"/>
      <c r="Z49" s="287">
        <v>0</v>
      </c>
      <c r="AA49" s="288">
        <v>0</v>
      </c>
      <c r="AB49" s="288">
        <v>0</v>
      </c>
      <c r="AC49" s="288">
        <v>0</v>
      </c>
      <c r="AD49" s="171">
        <f t="shared" si="1"/>
        <v>398.98477157360406</v>
      </c>
      <c r="AE49" s="171">
        <f t="shared" si="8"/>
        <v>0.15228426395939085</v>
      </c>
      <c r="AF49" s="171">
        <f t="shared" si="9"/>
        <v>10</v>
      </c>
      <c r="AG49" s="171"/>
      <c r="AH49" s="288" t="s">
        <v>234</v>
      </c>
      <c r="AL49" s="61">
        <f t="shared" si="2"/>
        <v>0</v>
      </c>
      <c r="AM49" s="30">
        <f t="shared" si="3"/>
        <v>2.4868995751603507E-14</v>
      </c>
      <c r="AO49" s="292">
        <f>$F49-VLOOKUP($B49,'2017 2ºS - Região ABC e GRU'!$B$6:$F$51,5,FALSE)</f>
        <v>0</v>
      </c>
    </row>
    <row r="50" spans="1:56" x14ac:dyDescent="0.25">
      <c r="A50" s="1"/>
      <c r="B50" s="22">
        <f>IF('Reaj 2016 - Região S e SE '!B51="","",'Reaj 2016 - Região S e SE '!B51)</f>
        <v>1163</v>
      </c>
      <c r="C50" s="9"/>
      <c r="D50" s="64" t="s">
        <v>30</v>
      </c>
      <c r="E50" s="1"/>
      <c r="F50" s="66">
        <f>'2017 2ºS - Região ABC e GRU'!F51</f>
        <v>324.87309644670052</v>
      </c>
      <c r="G50" s="67"/>
      <c r="H50" s="66">
        <f>'Reaj 2016 - Região S e SE '!R51</f>
        <v>4.4619289340101522</v>
      </c>
      <c r="I50" s="67"/>
      <c r="J50" s="66">
        <f>'Reaj 2016 - Região S e SE '!T51</f>
        <v>293</v>
      </c>
      <c r="K50" s="68"/>
      <c r="L50" s="275">
        <f t="shared" si="4"/>
        <v>7.1874999999999953E-2</v>
      </c>
      <c r="M50" s="163"/>
      <c r="N50" s="276">
        <f t="shared" si="5"/>
        <v>23.350253807106583</v>
      </c>
      <c r="O50" s="163"/>
      <c r="P50" s="277">
        <f t="shared" si="0"/>
        <v>301.52284263959393</v>
      </c>
      <c r="Q50" s="167"/>
      <c r="R50" s="277">
        <f t="shared" si="6"/>
        <v>4.5228426395939092</v>
      </c>
      <c r="S50" s="163"/>
      <c r="T50" s="317">
        <f t="shared" si="7"/>
        <v>297</v>
      </c>
      <c r="U50" s="317">
        <v>286.39727025000002</v>
      </c>
      <c r="V50" s="30"/>
      <c r="Z50" s="287">
        <v>1163</v>
      </c>
      <c r="AA50" s="288">
        <v>324.87</v>
      </c>
      <c r="AB50" s="288">
        <v>4.8730500000000001</v>
      </c>
      <c r="AC50" s="288">
        <v>286.39727025000002</v>
      </c>
      <c r="AD50" s="171">
        <f t="shared" si="1"/>
        <v>3.0964467005105689E-3</v>
      </c>
      <c r="AE50" s="171">
        <f t="shared" si="8"/>
        <v>-0.35020736040609091</v>
      </c>
      <c r="AF50" s="171">
        <f t="shared" si="9"/>
        <v>10.60272974999998</v>
      </c>
      <c r="AG50" s="171"/>
      <c r="AH50" s="288" t="s">
        <v>610</v>
      </c>
      <c r="AJ50" s="7">
        <v>286.39727025000002</v>
      </c>
      <c r="AL50" s="61">
        <f t="shared" si="2"/>
        <v>0</v>
      </c>
      <c r="AM50" s="30">
        <f t="shared" si="3"/>
        <v>0</v>
      </c>
      <c r="AO50" s="292">
        <f>$F50-VLOOKUP($B50,'2017 2ºS - Região ABC e GRU'!$B$6:$F$51,5,FALSE)</f>
        <v>0</v>
      </c>
    </row>
    <row r="51" spans="1:56" ht="4.9000000000000004" customHeight="1" x14ac:dyDescent="0.25">
      <c r="A51" s="9"/>
      <c r="B51" s="31"/>
      <c r="C51" s="9"/>
      <c r="D51" s="28"/>
      <c r="E51" s="28"/>
      <c r="F51" s="28"/>
      <c r="G51" s="9"/>
      <c r="H51" s="9"/>
      <c r="I51" s="9"/>
      <c r="J51" s="32"/>
      <c r="K51" s="28"/>
      <c r="M51" s="164"/>
      <c r="O51" s="164"/>
      <c r="P51" s="279"/>
      <c r="Q51" s="327"/>
      <c r="R51" s="279"/>
      <c r="S51" s="327"/>
      <c r="T51" s="328"/>
      <c r="U51" s="328"/>
      <c r="Z51" s="287"/>
      <c r="AA51" s="288"/>
      <c r="AB51" s="288"/>
      <c r="AC51" s="288"/>
      <c r="AD51" s="171"/>
      <c r="AE51" s="171"/>
      <c r="AF51" s="171"/>
      <c r="AG51" s="171"/>
      <c r="AL51" s="61">
        <f t="shared" si="2"/>
        <v>0</v>
      </c>
      <c r="AM51" s="30">
        <f t="shared" si="3"/>
        <v>0</v>
      </c>
      <c r="BC51" s="7" t="str">
        <f t="shared" ref="BC51" si="10">B51&amp;D51&amp;F51&amp;L51&amp;N51&amp;P51&amp;R51&amp;T51</f>
        <v/>
      </c>
      <c r="BD51" s="7" t="s">
        <v>234</v>
      </c>
    </row>
    <row r="52" spans="1:56" x14ac:dyDescent="0.25">
      <c r="A52" s="33"/>
      <c r="B52" s="346" t="s">
        <v>31</v>
      </c>
      <c r="C52" s="346"/>
      <c r="D52" s="346"/>
      <c r="E52" s="346"/>
      <c r="F52" s="346"/>
      <c r="G52" s="346"/>
      <c r="H52" s="346"/>
      <c r="I52" s="346"/>
      <c r="J52" s="346"/>
      <c r="K52" s="346"/>
      <c r="L52" s="346"/>
      <c r="M52" s="346"/>
      <c r="N52" s="346"/>
      <c r="O52" s="346"/>
      <c r="P52" s="346"/>
      <c r="Q52" s="346"/>
      <c r="R52" s="346"/>
      <c r="S52" s="346"/>
    </row>
    <row r="53" spans="1:56" ht="21.75" customHeight="1" x14ac:dyDescent="0.25">
      <c r="A53" s="9"/>
      <c r="B53" s="31"/>
      <c r="C53" s="9"/>
      <c r="D53" s="28"/>
      <c r="E53" s="28"/>
      <c r="F53" s="28"/>
      <c r="G53" s="9"/>
      <c r="H53" s="9"/>
      <c r="I53" s="9"/>
      <c r="J53" s="32"/>
      <c r="K53" s="28"/>
      <c r="M53" s="164"/>
      <c r="O53" s="164"/>
      <c r="Q53" s="164"/>
      <c r="S53" s="164"/>
    </row>
    <row r="54" spans="1:56" x14ac:dyDescent="0.25">
      <c r="A54" s="35"/>
      <c r="B54" s="347" t="s">
        <v>32</v>
      </c>
      <c r="C54" s="347"/>
      <c r="D54" s="347"/>
      <c r="E54" s="347"/>
      <c r="F54" s="347"/>
      <c r="G54" s="347"/>
      <c r="H54" s="347"/>
      <c r="I54" s="347"/>
      <c r="J54" s="347"/>
      <c r="K54" s="347"/>
      <c r="L54" s="347"/>
      <c r="M54" s="347"/>
      <c r="N54" s="347"/>
      <c r="O54" s="347"/>
      <c r="P54" s="347"/>
      <c r="Q54" s="347"/>
      <c r="R54" s="347"/>
      <c r="S54" s="347"/>
    </row>
    <row r="55" spans="1:56" ht="15" customHeight="1" x14ac:dyDescent="0.25">
      <c r="A55" s="9"/>
      <c r="B55" s="349" t="s">
        <v>284</v>
      </c>
      <c r="C55" s="349"/>
      <c r="D55" s="349"/>
      <c r="E55" s="349"/>
      <c r="F55" s="349"/>
      <c r="G55" s="349"/>
      <c r="H55" s="349"/>
      <c r="I55" s="349"/>
      <c r="J55" s="349"/>
      <c r="K55" s="9"/>
      <c r="M55" s="77"/>
      <c r="O55" s="77"/>
      <c r="Q55" s="77"/>
      <c r="S55" s="77"/>
    </row>
    <row r="56" spans="1:56" x14ac:dyDescent="0.25">
      <c r="A56" s="35"/>
      <c r="B56" s="348"/>
      <c r="C56" s="348"/>
      <c r="D56" s="348"/>
      <c r="E56" s="348"/>
      <c r="F56" s="348"/>
      <c r="G56" s="348"/>
      <c r="H56" s="348"/>
      <c r="I56" s="348"/>
      <c r="J56" s="348"/>
      <c r="K56" s="274"/>
      <c r="M56" s="165"/>
      <c r="O56" s="165"/>
      <c r="Q56" s="165"/>
      <c r="S56" s="165"/>
    </row>
    <row r="57" spans="1:56" ht="15" customHeight="1" x14ac:dyDescent="0.25">
      <c r="A57" s="35"/>
      <c r="B57" s="348" t="s">
        <v>388</v>
      </c>
      <c r="C57" s="348"/>
      <c r="D57" s="348"/>
      <c r="E57" s="348"/>
      <c r="F57" s="348"/>
      <c r="G57" s="348"/>
      <c r="H57" s="348"/>
      <c r="I57" s="348"/>
      <c r="J57" s="348"/>
      <c r="K57" s="274"/>
      <c r="M57" s="165"/>
      <c r="O57" s="165"/>
      <c r="Q57" s="165"/>
      <c r="S57" s="165"/>
    </row>
    <row r="58" spans="1:56" ht="15" customHeight="1" x14ac:dyDescent="0.25">
      <c r="A58" s="35"/>
      <c r="B58" s="274"/>
      <c r="C58" s="274"/>
      <c r="D58" s="274"/>
      <c r="E58" s="274"/>
      <c r="F58" s="274"/>
      <c r="G58" s="274"/>
      <c r="H58" s="274"/>
      <c r="I58" s="274"/>
      <c r="J58" s="274"/>
      <c r="K58" s="274"/>
      <c r="M58" s="165"/>
      <c r="O58" s="165"/>
      <c r="Q58" s="165"/>
      <c r="S58" s="165"/>
    </row>
    <row r="59" spans="1:56" ht="15" customHeight="1" x14ac:dyDescent="0.25">
      <c r="A59" s="35"/>
      <c r="B59" s="274"/>
      <c r="C59" s="274"/>
      <c r="D59" s="274"/>
      <c r="E59" s="274"/>
      <c r="F59" s="274"/>
      <c r="G59" s="274"/>
      <c r="H59" s="274"/>
      <c r="I59" s="274"/>
      <c r="J59" s="274"/>
      <c r="K59" s="274"/>
      <c r="M59" s="165"/>
      <c r="O59" s="165"/>
      <c r="Q59" s="165"/>
      <c r="S59" s="165"/>
    </row>
    <row r="60" spans="1:56" x14ac:dyDescent="0.25">
      <c r="A60" s="26"/>
      <c r="B60" s="35"/>
      <c r="C60" s="9"/>
      <c r="D60" s="35"/>
      <c r="E60" s="35"/>
      <c r="F60" s="35"/>
      <c r="G60" s="9"/>
      <c r="H60" s="35"/>
      <c r="I60" s="9"/>
      <c r="J60" s="35"/>
      <c r="K60" s="35"/>
      <c r="M60" s="166"/>
      <c r="O60" s="166"/>
      <c r="Q60" s="166"/>
      <c r="S60" s="166"/>
    </row>
    <row r="61" spans="1:56" ht="15.75" customHeight="1" x14ac:dyDescent="0.25">
      <c r="A61" s="26"/>
      <c r="B61" s="344" t="s">
        <v>390</v>
      </c>
      <c r="C61" s="344"/>
      <c r="D61" s="344"/>
      <c r="E61" s="344"/>
      <c r="F61" s="344"/>
      <c r="G61" s="344"/>
      <c r="H61" s="344"/>
      <c r="I61" s="344"/>
      <c r="J61" s="344"/>
      <c r="K61" s="344"/>
      <c r="L61" s="344"/>
      <c r="M61" s="344"/>
      <c r="N61" s="344"/>
      <c r="O61" s="344"/>
      <c r="P61" s="344"/>
      <c r="Q61" s="344"/>
      <c r="R61" s="344"/>
      <c r="S61" s="344"/>
      <c r="T61" s="344"/>
      <c r="U61" s="344"/>
      <c r="V61" s="344"/>
    </row>
    <row r="62" spans="1:56" ht="15.75" customHeight="1" x14ac:dyDescent="0.25">
      <c r="B62" s="344" t="s">
        <v>46</v>
      </c>
      <c r="C62" s="344"/>
      <c r="D62" s="344"/>
      <c r="E62" s="344"/>
      <c r="F62" s="344"/>
      <c r="G62" s="344"/>
      <c r="H62" s="344"/>
      <c r="I62" s="344"/>
      <c r="J62" s="344"/>
      <c r="K62" s="344"/>
      <c r="L62" s="344"/>
      <c r="M62" s="344"/>
      <c r="N62" s="344"/>
      <c r="O62" s="344"/>
      <c r="P62" s="344"/>
      <c r="Q62" s="344"/>
      <c r="R62" s="344"/>
      <c r="S62" s="344"/>
      <c r="T62" s="344"/>
      <c r="U62" s="344"/>
      <c r="V62" s="344"/>
    </row>
  </sheetData>
  <mergeCells count="10">
    <mergeCell ref="B56:J56"/>
    <mergeCell ref="B57:J57"/>
    <mergeCell ref="B61:V61"/>
    <mergeCell ref="B62:V62"/>
    <mergeCell ref="B2:S2"/>
    <mergeCell ref="B3:S3"/>
    <mergeCell ref="B4:T5"/>
    <mergeCell ref="B52:S52"/>
    <mergeCell ref="B54:S54"/>
    <mergeCell ref="B55:J55"/>
  </mergeCells>
  <printOptions horizontalCentered="1"/>
  <pageMargins left="0.35433070866141736" right="0.39370078740157483" top="1.3779527559055118" bottom="0.78740157480314965" header="0.31496062992125984" footer="0.31496062992125984"/>
  <pageSetup paperSize="9" scale="42" orientation="portrait" r:id="rId1"/>
  <headerFooter>
    <oddHeader>&amp;R&amp;"Arial,Negrito"&amp;18Anexo 2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9">
    <tabColor theme="8" tint="0.39997558519241921"/>
    <pageSetUpPr fitToPage="1"/>
  </sheetPr>
  <dimension ref="A1:BD62"/>
  <sheetViews>
    <sheetView showGridLines="0" zoomScale="85" zoomScaleNormal="85" workbookViewId="0">
      <pane ySplit="7" topLeftCell="A20" activePane="bottomLeft" state="frozen"/>
      <selection activeCell="BC9" sqref="BC9:BD50"/>
      <selection pane="bottomLeft" activeCell="T43" sqref="T43"/>
    </sheetView>
  </sheetViews>
  <sheetFormatPr defaultColWidth="9.140625" defaultRowHeight="15.75" x14ac:dyDescent="0.25"/>
  <cols>
    <col min="1" max="1" width="1.7109375" style="7" customWidth="1"/>
    <col min="2" max="2" width="9.85546875" style="7" customWidth="1"/>
    <col min="3" max="3" width="0.42578125" style="7" customWidth="1"/>
    <col min="4" max="4" width="63" style="7" customWidth="1"/>
    <col min="5" max="5" width="0.5703125" style="7" customWidth="1"/>
    <col min="6" max="6" width="16.85546875" style="7" customWidth="1"/>
    <col min="7" max="7" width="0.42578125" style="7" customWidth="1"/>
    <col min="8" max="8" width="15.85546875" style="7" hidden="1" customWidth="1"/>
    <col min="9" max="9" width="0.42578125" style="7" hidden="1" customWidth="1"/>
    <col min="10" max="10" width="17.5703125" style="7" hidden="1" customWidth="1"/>
    <col min="11" max="11" width="2.28515625" style="7" hidden="1" customWidth="1"/>
    <col min="12" max="12" width="13.85546875" style="7" customWidth="1"/>
    <col min="13" max="13" width="0.42578125" style="53" customWidth="1"/>
    <col min="14" max="14" width="13.85546875" style="7" customWidth="1"/>
    <col min="15" max="15" width="0.42578125" style="53" customWidth="1"/>
    <col min="16" max="16" width="16.140625" style="7" customWidth="1"/>
    <col min="17" max="17" width="0.42578125" style="53" customWidth="1"/>
    <col min="18" max="18" width="16" style="7" bestFit="1" customWidth="1"/>
    <col min="19" max="19" width="0.42578125" style="53" customWidth="1"/>
    <col min="20" max="20" width="16" style="171" bestFit="1" customWidth="1"/>
    <col min="21" max="21" width="16" style="171" hidden="1" customWidth="1"/>
    <col min="22" max="22" width="0.85546875" style="7" customWidth="1"/>
    <col min="23" max="23" width="2.7109375" style="7" customWidth="1"/>
    <col min="24" max="24" width="19.5703125" style="7" customWidth="1"/>
    <col min="25" max="25" width="1.28515625" style="7" customWidth="1"/>
    <col min="26" max="26" width="10.7109375" style="7" hidden="1" customWidth="1"/>
    <col min="27" max="41" width="0" style="7" hidden="1" customWidth="1"/>
    <col min="42" max="16384" width="9.140625" style="7"/>
  </cols>
  <sheetData>
    <row r="1" spans="1:56" s="5" customFormat="1" ht="12.75" customHeight="1" x14ac:dyDescent="0.25">
      <c r="A1" s="1"/>
      <c r="B1" s="2"/>
      <c r="C1" s="1"/>
      <c r="D1" s="3"/>
      <c r="E1" s="1"/>
      <c r="F1" s="4"/>
      <c r="G1" s="1"/>
      <c r="H1" s="4"/>
      <c r="I1" s="1"/>
      <c r="J1" s="4"/>
      <c r="K1" s="1"/>
      <c r="M1" s="161"/>
      <c r="O1" s="161"/>
      <c r="Q1" s="161"/>
      <c r="S1" s="161"/>
      <c r="T1" s="170"/>
      <c r="U1" s="170"/>
    </row>
    <row r="2" spans="1:56" ht="23.25" customHeight="1" x14ac:dyDescent="0.25">
      <c r="A2" s="1"/>
      <c r="B2" s="344" t="s">
        <v>0</v>
      </c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4"/>
      <c r="S2" s="344"/>
    </row>
    <row r="3" spans="1:56" s="5" customFormat="1" ht="23.25" customHeight="1" x14ac:dyDescent="0.25">
      <c r="A3" s="1"/>
      <c r="B3" s="344" t="s">
        <v>283</v>
      </c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170"/>
      <c r="U3" s="170"/>
    </row>
    <row r="4" spans="1:56" ht="15.75" customHeight="1" x14ac:dyDescent="0.25">
      <c r="A4" s="1"/>
      <c r="B4" s="350" t="s">
        <v>392</v>
      </c>
      <c r="C4" s="350"/>
      <c r="D4" s="350"/>
      <c r="E4" s="350"/>
      <c r="F4" s="350"/>
      <c r="G4" s="350"/>
      <c r="H4" s="350"/>
      <c r="I4" s="350"/>
      <c r="J4" s="350"/>
      <c r="K4" s="350"/>
      <c r="L4" s="350"/>
      <c r="M4" s="350"/>
      <c r="N4" s="350"/>
      <c r="O4" s="350"/>
      <c r="P4" s="350"/>
      <c r="Q4" s="350"/>
      <c r="R4" s="350"/>
      <c r="S4" s="350"/>
      <c r="T4" s="350"/>
      <c r="U4" s="314"/>
      <c r="Z4" s="290" t="s">
        <v>381</v>
      </c>
      <c r="AA4" s="290"/>
      <c r="AB4" s="290"/>
      <c r="AC4" s="290"/>
      <c r="AD4" s="290"/>
      <c r="AE4" s="290"/>
      <c r="AF4" s="290"/>
    </row>
    <row r="5" spans="1:56" ht="6.75" customHeight="1" x14ac:dyDescent="0.25">
      <c r="A5" s="1"/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0"/>
      <c r="T5" s="350"/>
      <c r="U5" s="314"/>
    </row>
    <row r="6" spans="1:56" ht="47.25" customHeight="1" x14ac:dyDescent="0.25">
      <c r="A6" s="12"/>
      <c r="B6" s="13" t="s">
        <v>2</v>
      </c>
      <c r="C6" s="14"/>
      <c r="D6" s="15" t="s">
        <v>3</v>
      </c>
      <c r="E6" s="12"/>
      <c r="F6" s="16" t="s">
        <v>4</v>
      </c>
      <c r="G6" s="14"/>
      <c r="H6" s="16" t="s">
        <v>48</v>
      </c>
      <c r="I6" s="14"/>
      <c r="J6" s="16" t="s">
        <v>6</v>
      </c>
      <c r="K6" s="12"/>
      <c r="L6" s="16" t="s">
        <v>67</v>
      </c>
      <c r="M6" s="162"/>
      <c r="N6" s="16" t="s">
        <v>88</v>
      </c>
      <c r="O6" s="162"/>
      <c r="P6" s="16" t="s">
        <v>100</v>
      </c>
      <c r="Q6" s="162"/>
      <c r="R6" s="16" t="s">
        <v>48</v>
      </c>
      <c r="S6" s="75"/>
      <c r="T6" s="16" t="s">
        <v>6</v>
      </c>
      <c r="U6" s="16" t="s">
        <v>6</v>
      </c>
      <c r="X6" s="174" t="s">
        <v>144</v>
      </c>
      <c r="Z6" s="7" t="s">
        <v>2</v>
      </c>
      <c r="AA6" s="7" t="s">
        <v>378</v>
      </c>
      <c r="AB6" s="7" t="s">
        <v>379</v>
      </c>
      <c r="AC6" s="7" t="s">
        <v>379</v>
      </c>
      <c r="AG6" s="289"/>
      <c r="AH6" s="7" t="s">
        <v>382</v>
      </c>
    </row>
    <row r="7" spans="1:56" s="21" customFormat="1" ht="4.9000000000000004" customHeight="1" x14ac:dyDescent="0.2">
      <c r="A7" s="1"/>
      <c r="B7" s="312"/>
      <c r="C7" s="9"/>
      <c r="D7" s="19"/>
      <c r="E7" s="1"/>
      <c r="F7" s="316"/>
      <c r="G7" s="9"/>
      <c r="H7" s="316"/>
      <c r="I7" s="9"/>
      <c r="J7" s="316"/>
      <c r="K7" s="1"/>
      <c r="M7" s="161"/>
      <c r="O7" s="161"/>
      <c r="Q7" s="161"/>
      <c r="S7" s="161"/>
      <c r="T7" s="172"/>
      <c r="U7" s="172"/>
      <c r="X7" s="172"/>
      <c r="AG7" s="289"/>
      <c r="AH7" s="289"/>
    </row>
    <row r="8" spans="1:56" hidden="1" x14ac:dyDescent="0.25">
      <c r="A8" s="1"/>
      <c r="B8" s="22">
        <f>IF('Reaj 2016 - Região S e SE '!B8="","",'Reaj 2016 - Região S e SE '!B8)</f>
        <v>1100</v>
      </c>
      <c r="C8" s="9"/>
      <c r="D8" s="64" t="s">
        <v>9</v>
      </c>
      <c r="E8" s="1"/>
      <c r="F8" s="66">
        <f>'2017 2ºS - Região ABC e GRU'!F8</f>
        <v>398.98477157360406</v>
      </c>
      <c r="G8" s="67"/>
      <c r="H8" s="66">
        <f>'Reaj 2016 - Região S e SE '!R8</f>
        <v>5.4822335025380706</v>
      </c>
      <c r="I8" s="67"/>
      <c r="J8" s="66">
        <f>'Reaj 2016 - Região S e SE '!T8</f>
        <v>360</v>
      </c>
      <c r="K8" s="68"/>
      <c r="L8" s="275" t="str">
        <f>IF(T8="","",N8/F8)</f>
        <v/>
      </c>
      <c r="M8" s="163"/>
      <c r="N8" s="276" t="str">
        <f>IF(T8="","",F8-P8)</f>
        <v/>
      </c>
      <c r="O8" s="163"/>
      <c r="P8" s="277" t="str">
        <f t="shared" ref="P8:P50" si="0">IF(T8="","",T8/98.5%)</f>
        <v/>
      </c>
      <c r="Q8" s="167"/>
      <c r="R8" s="277" t="str">
        <f>IF(T8="","",P8*1.5%)</f>
        <v/>
      </c>
      <c r="S8" s="163"/>
      <c r="T8" s="317" t="s">
        <v>234</v>
      </c>
      <c r="U8" s="178" t="s">
        <v>234</v>
      </c>
      <c r="V8" s="30"/>
      <c r="X8" s="251"/>
      <c r="Z8" s="287">
        <v>0</v>
      </c>
      <c r="AA8" s="288">
        <v>0</v>
      </c>
      <c r="AB8" s="288">
        <v>0</v>
      </c>
      <c r="AC8" s="288">
        <v>0</v>
      </c>
      <c r="AD8" s="171">
        <f>F8-AA8</f>
        <v>398.98477157360406</v>
      </c>
      <c r="AE8" s="171" t="e">
        <f>R8-AB8</f>
        <v>#VALUE!</v>
      </c>
      <c r="AF8" s="171" t="e">
        <f>T8-AC8</f>
        <v>#VALUE!</v>
      </c>
      <c r="AG8" s="171"/>
      <c r="AH8" s="288" t="s">
        <v>234</v>
      </c>
      <c r="AJ8" s="7" t="s">
        <v>234</v>
      </c>
      <c r="AL8" s="61" t="e">
        <f>P8-R8-T8</f>
        <v>#VALUE!</v>
      </c>
      <c r="AM8" s="30" t="e">
        <f>F8-N8-P8</f>
        <v>#VALUE!</v>
      </c>
    </row>
    <row r="9" spans="1:56" x14ac:dyDescent="0.25">
      <c r="A9" s="1"/>
      <c r="B9" s="99">
        <v>1140</v>
      </c>
      <c r="C9" s="100"/>
      <c r="D9" s="64" t="s">
        <v>285</v>
      </c>
      <c r="E9" s="1"/>
      <c r="F9" s="66">
        <f>'2017 2ºS - Região ABC e GRU'!F9</f>
        <v>398.98477157360406</v>
      </c>
      <c r="G9" s="67"/>
      <c r="H9" s="66">
        <f>'Reaj 2016 - Região S e SE '!R9</f>
        <v>4.7512690355329941</v>
      </c>
      <c r="I9" s="67"/>
      <c r="J9" s="66">
        <f>'Reaj 2016 - Região S e SE '!T9</f>
        <v>312</v>
      </c>
      <c r="K9" s="68"/>
      <c r="L9" s="275">
        <f t="shared" ref="L9:L50" si="1">IF(T9="","",N9/F9)</f>
        <v>0.22391857506361323</v>
      </c>
      <c r="M9" s="163"/>
      <c r="N9" s="276">
        <f t="shared" ref="N9:N50" si="2">IF(T9="","",F9-P9)</f>
        <v>89.340101522842644</v>
      </c>
      <c r="O9" s="163"/>
      <c r="P9" s="277">
        <f t="shared" si="0"/>
        <v>309.64467005076142</v>
      </c>
      <c r="Q9" s="167"/>
      <c r="R9" s="277">
        <f>IF(T9="","",P9*1.5%)</f>
        <v>4.6446700507614214</v>
      </c>
      <c r="S9" s="163"/>
      <c r="T9" s="317">
        <f>ROUNDUP(U9,0)+10</f>
        <v>305</v>
      </c>
      <c r="U9" s="293">
        <v>294.75225</v>
      </c>
      <c r="V9" s="30"/>
      <c r="X9" s="299" t="s">
        <v>398</v>
      </c>
      <c r="Z9" s="287">
        <v>1140</v>
      </c>
      <c r="AA9" s="288">
        <v>398.98</v>
      </c>
      <c r="AB9" s="288">
        <v>5.98</v>
      </c>
      <c r="AC9" s="288">
        <v>294.75225</v>
      </c>
      <c r="AD9" s="171">
        <f t="shared" ref="AD9:AD50" si="3">F9-AA9</f>
        <v>4.7715736040458978E-3</v>
      </c>
      <c r="AE9" s="171">
        <f>R9-AB9</f>
        <v>-1.3353299492385791</v>
      </c>
      <c r="AF9" s="171">
        <f>T9-AC9</f>
        <v>10.247749999999996</v>
      </c>
      <c r="AG9" s="171"/>
      <c r="AH9" s="288" t="s">
        <v>611</v>
      </c>
      <c r="AJ9" s="7">
        <v>294.75225</v>
      </c>
      <c r="AL9" s="61">
        <f t="shared" ref="AL9:AL51" si="4">P9-R9-T9</f>
        <v>0</v>
      </c>
      <c r="AM9" s="30">
        <f t="shared" ref="AM9:AM51" si="5">F9-N9-P9</f>
        <v>0</v>
      </c>
      <c r="AO9" s="292">
        <f>$F9-VLOOKUP($B9,'2017 2ºS - Região ABC e GRU'!$B$6:$F$51,5,FALSE)</f>
        <v>0</v>
      </c>
    </row>
    <row r="10" spans="1:56" hidden="1" x14ac:dyDescent="0.25">
      <c r="A10" s="1"/>
      <c r="B10" s="22">
        <f>IF('Reaj 2016 - Região S e SE '!B9="","",'Reaj 2016 - Região S e SE '!B9)</f>
        <v>1124</v>
      </c>
      <c r="C10" s="9"/>
      <c r="D10" s="64" t="s">
        <v>10</v>
      </c>
      <c r="E10" s="1"/>
      <c r="F10" s="66">
        <f>'2017 2ºS - Região ABC e GRU'!F10</f>
        <v>345.17766497461929</v>
      </c>
      <c r="G10" s="67"/>
      <c r="H10" s="66">
        <f>'Reaj 2016 - Região S e SE '!R9</f>
        <v>4.7512690355329941</v>
      </c>
      <c r="I10" s="67"/>
      <c r="J10" s="66">
        <f>'Reaj 2016 - Região S e SE '!T9</f>
        <v>312</v>
      </c>
      <c r="K10" s="68"/>
      <c r="L10" s="275">
        <f t="shared" si="1"/>
        <v>0.97058823529411753</v>
      </c>
      <c r="M10" s="163"/>
      <c r="N10" s="276">
        <f t="shared" si="2"/>
        <v>335.02538071065987</v>
      </c>
      <c r="O10" s="163"/>
      <c r="P10" s="277">
        <f t="shared" si="0"/>
        <v>10.152284263959391</v>
      </c>
      <c r="Q10" s="167"/>
      <c r="R10" s="277">
        <f t="shared" ref="R10:R50" si="6">IF(T10="","",P10*1.5%)</f>
        <v>0.15228426395939085</v>
      </c>
      <c r="S10" s="163"/>
      <c r="T10" s="317">
        <f t="shared" ref="T10:T50" si="7">ROUNDUP(U10,0)+10</f>
        <v>10</v>
      </c>
      <c r="U10" s="178"/>
      <c r="V10" s="30"/>
      <c r="Z10" s="287">
        <v>0</v>
      </c>
      <c r="AA10" s="288">
        <v>0</v>
      </c>
      <c r="AB10" s="288">
        <v>0</v>
      </c>
      <c r="AC10" s="288">
        <v>0</v>
      </c>
      <c r="AD10" s="171">
        <f t="shared" si="3"/>
        <v>345.17766497461929</v>
      </c>
      <c r="AE10" s="171">
        <f t="shared" ref="AE10:AE50" si="8">R10-AB10</f>
        <v>0.15228426395939085</v>
      </c>
      <c r="AF10" s="171">
        <f t="shared" ref="AF10:AF50" si="9">T10-AC10</f>
        <v>10</v>
      </c>
      <c r="AG10" s="171"/>
      <c r="AH10" s="288" t="s">
        <v>234</v>
      </c>
      <c r="AL10" s="61">
        <f t="shared" si="4"/>
        <v>0</v>
      </c>
      <c r="AM10" s="30">
        <f t="shared" si="5"/>
        <v>2.4868995751603507E-14</v>
      </c>
      <c r="AO10" s="292">
        <f>$F10-VLOOKUP($B10,'2017 2ºS - Região ABC e GRU'!$B$6:$F$51,5,FALSE)</f>
        <v>0</v>
      </c>
    </row>
    <row r="11" spans="1:56" x14ac:dyDescent="0.25">
      <c r="A11" s="1"/>
      <c r="B11" s="22">
        <v>1133</v>
      </c>
      <c r="C11" s="9"/>
      <c r="D11" s="64" t="s">
        <v>110</v>
      </c>
      <c r="E11" s="1"/>
      <c r="F11" s="66">
        <f>'2017 2ºS - Região ABC e GRU'!F11</f>
        <v>340.10152284263961</v>
      </c>
      <c r="G11" s="67"/>
      <c r="H11" s="66">
        <f>'Reaj 2016 - Região S e SE '!R10</f>
        <v>4.690355329949238</v>
      </c>
      <c r="I11" s="67"/>
      <c r="J11" s="66">
        <f>'Reaj 2016 - Região S e SE '!T10</f>
        <v>308</v>
      </c>
      <c r="K11" s="68"/>
      <c r="L11" s="275">
        <f t="shared" si="1"/>
        <v>0.217910447761194</v>
      </c>
      <c r="M11" s="163"/>
      <c r="N11" s="276">
        <f t="shared" si="2"/>
        <v>74.111675126903549</v>
      </c>
      <c r="O11" s="163"/>
      <c r="P11" s="277">
        <f t="shared" si="0"/>
        <v>265.98984771573606</v>
      </c>
      <c r="Q11" s="167"/>
      <c r="R11" s="277">
        <f t="shared" si="6"/>
        <v>3.9898477157360408</v>
      </c>
      <c r="S11" s="163"/>
      <c r="T11" s="317">
        <f t="shared" si="7"/>
        <v>262</v>
      </c>
      <c r="U11" s="178">
        <v>251.25</v>
      </c>
      <c r="V11" s="30"/>
      <c r="Z11" s="287">
        <v>1133</v>
      </c>
      <c r="AA11" s="288">
        <v>340.1</v>
      </c>
      <c r="AB11" s="288">
        <v>5.0999999999999996</v>
      </c>
      <c r="AC11" s="288">
        <v>251.25</v>
      </c>
      <c r="AD11" s="171">
        <f t="shared" si="3"/>
        <v>1.5228426395879069E-3</v>
      </c>
      <c r="AE11" s="171">
        <f t="shared" si="8"/>
        <v>-1.1101522842639588</v>
      </c>
      <c r="AF11" s="171">
        <f t="shared" si="9"/>
        <v>10.75</v>
      </c>
      <c r="AG11" s="171"/>
      <c r="AH11" s="288" t="s">
        <v>612</v>
      </c>
      <c r="AJ11" s="7">
        <v>251.25</v>
      </c>
      <c r="AL11" s="61">
        <f t="shared" si="4"/>
        <v>0</v>
      </c>
      <c r="AM11" s="30">
        <f t="shared" si="5"/>
        <v>0</v>
      </c>
      <c r="AO11" s="292">
        <f>$F11-VLOOKUP($B11,'2017 2ºS - Região ABC e GRU'!$B$6:$F$51,5,FALSE)</f>
        <v>0</v>
      </c>
    </row>
    <row r="12" spans="1:56" x14ac:dyDescent="0.25">
      <c r="A12" s="1"/>
      <c r="B12" s="22">
        <f>IF('Reaj 2016 - Região S e SE '!B11="","",'Reaj 2016 - Região S e SE '!B11)</f>
        <v>2007</v>
      </c>
      <c r="C12" s="9"/>
      <c r="D12" s="64" t="s">
        <v>102</v>
      </c>
      <c r="E12" s="1"/>
      <c r="F12" s="66">
        <f>'2017 2ºS - Região ABC e GRU'!F12</f>
        <v>322.84263959390864</v>
      </c>
      <c r="G12" s="67"/>
      <c r="H12" s="66">
        <f>'Reaj 2016 - Região S e SE '!R11</f>
        <v>4.690355329949238</v>
      </c>
      <c r="I12" s="67"/>
      <c r="J12" s="66">
        <f>'Reaj 2016 - Região S e SE '!T11</f>
        <v>308</v>
      </c>
      <c r="K12" s="68"/>
      <c r="L12" s="275">
        <f t="shared" si="1"/>
        <v>0.21698113207547171</v>
      </c>
      <c r="M12" s="163"/>
      <c r="N12" s="276">
        <f t="shared" si="2"/>
        <v>70.050761421319805</v>
      </c>
      <c r="O12" s="163"/>
      <c r="P12" s="277">
        <f t="shared" si="0"/>
        <v>252.79187817258884</v>
      </c>
      <c r="Q12" s="167"/>
      <c r="R12" s="277">
        <f t="shared" si="6"/>
        <v>3.7918781725888326</v>
      </c>
      <c r="S12" s="163"/>
      <c r="T12" s="317">
        <f t="shared" si="7"/>
        <v>249</v>
      </c>
      <c r="U12" s="178">
        <v>238.5</v>
      </c>
      <c r="V12" s="30"/>
      <c r="Z12" s="287">
        <v>2007</v>
      </c>
      <c r="AA12" s="288">
        <v>322.83999999999997</v>
      </c>
      <c r="AB12" s="288">
        <v>4.84</v>
      </c>
      <c r="AC12" s="288">
        <v>238.5</v>
      </c>
      <c r="AD12" s="171">
        <f t="shared" si="3"/>
        <v>2.6395939086683029E-3</v>
      </c>
      <c r="AE12" s="171">
        <f t="shared" si="8"/>
        <v>-1.0481218274111672</v>
      </c>
      <c r="AF12" s="171">
        <f t="shared" si="9"/>
        <v>10.5</v>
      </c>
      <c r="AG12" s="171"/>
      <c r="AH12" s="288" t="s">
        <v>613</v>
      </c>
      <c r="AJ12" s="7">
        <v>238.5</v>
      </c>
      <c r="AL12" s="61">
        <f t="shared" si="4"/>
        <v>0</v>
      </c>
      <c r="AM12" s="30">
        <f t="shared" si="5"/>
        <v>0</v>
      </c>
      <c r="AO12" s="292">
        <f>$F12-VLOOKUP($B12,'2017 2ºS - Região ABC e GRU'!$B$6:$F$51,5,FALSE)</f>
        <v>0</v>
      </c>
    </row>
    <row r="13" spans="1:56" x14ac:dyDescent="0.25">
      <c r="A13" s="1"/>
      <c r="B13" s="22">
        <f>IF('Reaj 2016 - Região S e SE '!B13="","",'Reaj 2016 - Região S e SE '!B13)</f>
        <v>1116</v>
      </c>
      <c r="C13" s="9"/>
      <c r="D13" s="64" t="s">
        <v>98</v>
      </c>
      <c r="E13" s="1"/>
      <c r="F13" s="66">
        <f>'2017 2ºS - Região ABC e GRU'!F13</f>
        <v>359.39086294416245</v>
      </c>
      <c r="G13" s="67"/>
      <c r="H13" s="66">
        <f>'Reaj 2016 - Região S e SE '!R13</f>
        <v>4.9340101522842641</v>
      </c>
      <c r="I13" s="67"/>
      <c r="J13" s="66">
        <f>'Reaj 2016 - Região S e SE '!T13</f>
        <v>324</v>
      </c>
      <c r="K13" s="68"/>
      <c r="L13" s="275">
        <f t="shared" si="1"/>
        <v>0.22033898305084756</v>
      </c>
      <c r="M13" s="163"/>
      <c r="N13" s="276">
        <f t="shared" si="2"/>
        <v>79.187817258883285</v>
      </c>
      <c r="O13" s="163"/>
      <c r="P13" s="277">
        <f t="shared" si="0"/>
        <v>280.20304568527916</v>
      </c>
      <c r="Q13" s="167"/>
      <c r="R13" s="277">
        <f t="shared" si="6"/>
        <v>4.2030456852791875</v>
      </c>
      <c r="S13" s="163"/>
      <c r="T13" s="317">
        <f t="shared" si="7"/>
        <v>276</v>
      </c>
      <c r="U13" s="178">
        <v>265.5</v>
      </c>
      <c r="V13" s="30"/>
      <c r="Z13" s="287">
        <v>1116</v>
      </c>
      <c r="AA13" s="288">
        <v>359.39</v>
      </c>
      <c r="AB13" s="288">
        <v>5.39</v>
      </c>
      <c r="AC13" s="288">
        <v>265.5</v>
      </c>
      <c r="AD13" s="171">
        <f t="shared" si="3"/>
        <v>8.6294416246346373E-4</v>
      </c>
      <c r="AE13" s="171">
        <f t="shared" si="8"/>
        <v>-1.1869543147208121</v>
      </c>
      <c r="AF13" s="171">
        <f t="shared" si="9"/>
        <v>10.5</v>
      </c>
      <c r="AG13" s="171"/>
      <c r="AH13" s="288" t="s">
        <v>614</v>
      </c>
      <c r="AJ13" s="7">
        <v>265.5</v>
      </c>
      <c r="AL13" s="61">
        <f t="shared" si="4"/>
        <v>0</v>
      </c>
      <c r="AM13" s="30">
        <f t="shared" si="5"/>
        <v>0</v>
      </c>
      <c r="AO13" s="292">
        <f>$F13-VLOOKUP($B13,'2017 2ºS - Região ABC e GRU'!$B$6:$F$51,5,FALSE)</f>
        <v>0</v>
      </c>
    </row>
    <row r="14" spans="1:56" s="279" customFormat="1" x14ac:dyDescent="0.25">
      <c r="A14" s="1"/>
      <c r="B14" s="22">
        <f>IF('Reaj 2016 - Região S e SE '!B14="","",'Reaj 2016 - Região S e SE '!B14)</f>
        <v>1107</v>
      </c>
      <c r="C14" s="9"/>
      <c r="D14" s="64" t="s">
        <v>12</v>
      </c>
      <c r="E14" s="1"/>
      <c r="F14" s="66">
        <f>'2017 2ºS - Região ABC e GRU'!F14</f>
        <v>361.42131979695432</v>
      </c>
      <c r="G14" s="67"/>
      <c r="H14" s="66">
        <f>'Reaj 2016 - Região S e SE '!R14</f>
        <v>4.9492385786802027</v>
      </c>
      <c r="I14" s="67"/>
      <c r="J14" s="66">
        <f>'Reaj 2016 - Região S e SE '!T14</f>
        <v>325</v>
      </c>
      <c r="K14" s="68"/>
      <c r="L14" s="275">
        <f t="shared" si="1"/>
        <v>0.22191011235955049</v>
      </c>
      <c r="M14" s="163"/>
      <c r="N14" s="276">
        <f t="shared" si="2"/>
        <v>80.203045685279164</v>
      </c>
      <c r="O14" s="163"/>
      <c r="P14" s="277">
        <f t="shared" si="0"/>
        <v>281.21827411167516</v>
      </c>
      <c r="Q14" s="167"/>
      <c r="R14" s="277">
        <f t="shared" si="6"/>
        <v>4.218274111675127</v>
      </c>
      <c r="S14" s="163"/>
      <c r="T14" s="317">
        <f t="shared" si="7"/>
        <v>277</v>
      </c>
      <c r="U14" s="178">
        <v>267</v>
      </c>
      <c r="V14" s="278"/>
      <c r="Z14" s="287">
        <v>1107</v>
      </c>
      <c r="AA14" s="288">
        <v>361.42</v>
      </c>
      <c r="AB14" s="288">
        <v>5.42</v>
      </c>
      <c r="AC14" s="288">
        <v>267</v>
      </c>
      <c r="AD14" s="171">
        <f t="shared" si="3"/>
        <v>1.3197969543057297E-3</v>
      </c>
      <c r="AE14" s="171">
        <f t="shared" si="8"/>
        <v>-1.2017258883248729</v>
      </c>
      <c r="AF14" s="171">
        <f t="shared" si="9"/>
        <v>10</v>
      </c>
      <c r="AG14" s="171"/>
      <c r="AH14" s="288" t="s">
        <v>615</v>
      </c>
      <c r="AJ14" s="279">
        <v>267</v>
      </c>
      <c r="AL14" s="61">
        <f t="shared" si="4"/>
        <v>0</v>
      </c>
      <c r="AM14" s="30">
        <f t="shared" si="5"/>
        <v>0</v>
      </c>
      <c r="AO14" s="292">
        <f>$F14-VLOOKUP($B14,'2017 2ºS - Região ABC e GRU'!$B$6:$F$51,5,FALSE)</f>
        <v>0</v>
      </c>
      <c r="BC14" s="7"/>
      <c r="BD14" s="7"/>
    </row>
    <row r="15" spans="1:56" s="279" customFormat="1" x14ac:dyDescent="0.25">
      <c r="A15" s="1"/>
      <c r="B15" s="187">
        <v>1134</v>
      </c>
      <c r="C15" s="335"/>
      <c r="D15" s="282" t="s">
        <v>498</v>
      </c>
      <c r="E15" s="336"/>
      <c r="F15" s="283">
        <f>F14</f>
        <v>361.42131979695432</v>
      </c>
      <c r="G15" s="337"/>
      <c r="H15" s="283"/>
      <c r="I15" s="337"/>
      <c r="J15" s="283"/>
      <c r="K15" s="338"/>
      <c r="L15" s="339">
        <f>L14</f>
        <v>0.22191011235955049</v>
      </c>
      <c r="M15" s="340"/>
      <c r="N15" s="341">
        <f>N14</f>
        <v>80.203045685279164</v>
      </c>
      <c r="O15" s="340"/>
      <c r="P15" s="342">
        <f>P14</f>
        <v>281.21827411167516</v>
      </c>
      <c r="Q15" s="343"/>
      <c r="R15" s="342">
        <f>R14</f>
        <v>4.218274111675127</v>
      </c>
      <c r="S15" s="340"/>
      <c r="T15" s="293">
        <f>T14</f>
        <v>277</v>
      </c>
      <c r="U15" s="178"/>
      <c r="V15" s="278"/>
      <c r="Z15" s="287"/>
      <c r="AA15" s="288"/>
      <c r="AB15" s="288"/>
      <c r="AC15" s="288"/>
      <c r="AD15" s="171"/>
      <c r="AE15" s="171"/>
      <c r="AF15" s="171"/>
      <c r="AG15" s="171"/>
      <c r="AH15" s="288"/>
      <c r="AL15" s="61"/>
      <c r="AM15" s="30"/>
      <c r="AO15" s="292"/>
      <c r="BC15" s="7"/>
      <c r="BD15" s="7"/>
    </row>
    <row r="16" spans="1:56" x14ac:dyDescent="0.25">
      <c r="A16" s="1"/>
      <c r="B16" s="22">
        <f>IF('Reaj 2016 - Região S e SE '!B15="","",'Reaj 2016 - Região S e SE '!B15)</f>
        <v>2008</v>
      </c>
      <c r="C16" s="9"/>
      <c r="D16" s="64" t="s">
        <v>77</v>
      </c>
      <c r="E16" s="1"/>
      <c r="F16" s="66">
        <f>'2017 2ºS - Região ABC e GRU'!F16</f>
        <v>322.84263959390864</v>
      </c>
      <c r="G16" s="67"/>
      <c r="H16" s="66">
        <f>'Reaj 2016 - Região S e SE '!R15</f>
        <v>4.690355329949238</v>
      </c>
      <c r="I16" s="67"/>
      <c r="J16" s="66">
        <f>'Reaj 2016 - Região S e SE '!T15</f>
        <v>308</v>
      </c>
      <c r="K16" s="68"/>
      <c r="L16" s="275">
        <f t="shared" si="1"/>
        <v>0.21698113207547171</v>
      </c>
      <c r="M16" s="163"/>
      <c r="N16" s="276">
        <f t="shared" si="2"/>
        <v>70.050761421319805</v>
      </c>
      <c r="O16" s="163"/>
      <c r="P16" s="277">
        <f t="shared" si="0"/>
        <v>252.79187817258884</v>
      </c>
      <c r="Q16" s="167"/>
      <c r="R16" s="277">
        <f t="shared" si="6"/>
        <v>3.7918781725888326</v>
      </c>
      <c r="S16" s="163"/>
      <c r="T16" s="317">
        <f t="shared" si="7"/>
        <v>249</v>
      </c>
      <c r="U16" s="178">
        <v>238.5</v>
      </c>
      <c r="V16" s="30"/>
      <c r="Z16" s="287">
        <v>2008</v>
      </c>
      <c r="AA16" s="288">
        <v>322.83999999999997</v>
      </c>
      <c r="AB16" s="288">
        <v>4.84</v>
      </c>
      <c r="AC16" s="288">
        <v>238.5</v>
      </c>
      <c r="AD16" s="171">
        <f t="shared" si="3"/>
        <v>2.6395939086683029E-3</v>
      </c>
      <c r="AE16" s="171">
        <f t="shared" si="8"/>
        <v>-1.0481218274111672</v>
      </c>
      <c r="AF16" s="171">
        <f t="shared" si="9"/>
        <v>10.5</v>
      </c>
      <c r="AG16" s="171"/>
      <c r="AH16" s="288" t="s">
        <v>616</v>
      </c>
      <c r="AJ16" s="7">
        <v>238.5</v>
      </c>
      <c r="AL16" s="61">
        <f t="shared" si="4"/>
        <v>0</v>
      </c>
      <c r="AM16" s="30">
        <f t="shared" si="5"/>
        <v>0</v>
      </c>
      <c r="AO16" s="292">
        <f>$F16-VLOOKUP($B16,'2017 2ºS - Região ABC e GRU'!$B$6:$F$51,5,FALSE)</f>
        <v>0</v>
      </c>
    </row>
    <row r="17" spans="1:56" x14ac:dyDescent="0.25">
      <c r="A17" s="1"/>
      <c r="B17" s="22">
        <f>IF('Reaj 2016 - Região S e SE '!B17="","",'Reaj 2016 - Região S e SE '!B17)</f>
        <v>1112</v>
      </c>
      <c r="C17" s="9"/>
      <c r="D17" s="64" t="s">
        <v>14</v>
      </c>
      <c r="E17" s="1"/>
      <c r="F17" s="66">
        <f>'2017 2ºS - Região ABC e GRU'!F18</f>
        <v>345.17766497461929</v>
      </c>
      <c r="G17" s="67"/>
      <c r="H17" s="66">
        <f>'Reaj 2016 - Região S e SE '!R17</f>
        <v>4.7512690355329941</v>
      </c>
      <c r="I17" s="67"/>
      <c r="J17" s="66">
        <f>'Reaj 2016 - Região S e SE '!T17</f>
        <v>312</v>
      </c>
      <c r="K17" s="68"/>
      <c r="L17" s="275">
        <f t="shared" si="1"/>
        <v>0.22058823529411761</v>
      </c>
      <c r="M17" s="163"/>
      <c r="N17" s="276">
        <f t="shared" si="2"/>
        <v>76.142131979695421</v>
      </c>
      <c r="O17" s="163"/>
      <c r="P17" s="277">
        <f t="shared" si="0"/>
        <v>269.03553299492387</v>
      </c>
      <c r="Q17" s="167"/>
      <c r="R17" s="277">
        <f t="shared" si="6"/>
        <v>4.0355329949238579</v>
      </c>
      <c r="S17" s="163"/>
      <c r="T17" s="317">
        <f t="shared" si="7"/>
        <v>265</v>
      </c>
      <c r="U17" s="178">
        <v>254.99950000000001</v>
      </c>
      <c r="V17" s="30"/>
      <c r="Z17" s="287">
        <v>1112</v>
      </c>
      <c r="AA17" s="288">
        <v>345.18</v>
      </c>
      <c r="AB17" s="288">
        <v>5.18</v>
      </c>
      <c r="AC17" s="288">
        <v>254.99950000000001</v>
      </c>
      <c r="AD17" s="171">
        <f t="shared" si="3"/>
        <v>-2.3350253807166155E-3</v>
      </c>
      <c r="AE17" s="171">
        <f t="shared" si="8"/>
        <v>-1.1444670050761419</v>
      </c>
      <c r="AF17" s="171">
        <f t="shared" si="9"/>
        <v>10.000499999999988</v>
      </c>
      <c r="AG17" s="171"/>
      <c r="AH17" s="288" t="s">
        <v>617</v>
      </c>
      <c r="AJ17" s="7">
        <v>254.99950000000001</v>
      </c>
      <c r="AL17" s="61">
        <f t="shared" si="4"/>
        <v>0</v>
      </c>
      <c r="AM17" s="30">
        <f t="shared" si="5"/>
        <v>0</v>
      </c>
      <c r="AO17" s="292">
        <f>$F17-VLOOKUP($B17,'2017 2ºS - Região ABC e GRU'!$B$6:$F$51,5,FALSE)</f>
        <v>0</v>
      </c>
    </row>
    <row r="18" spans="1:56" x14ac:dyDescent="0.25">
      <c r="A18" s="1"/>
      <c r="B18" s="22">
        <f>IF('Reaj 2016 - Região S e SE '!B19="","",'Reaj 2016 - Região S e SE '!B19)</f>
        <v>1117</v>
      </c>
      <c r="C18" s="9"/>
      <c r="D18" s="64" t="s">
        <v>91</v>
      </c>
      <c r="E18" s="1"/>
      <c r="F18" s="66">
        <f>'2017 2ºS - Região ABC e GRU'!F19</f>
        <v>340.10152284263961</v>
      </c>
      <c r="G18" s="67"/>
      <c r="H18" s="66">
        <f>'Reaj 2016 - Região S e SE '!R19</f>
        <v>4.690355329949238</v>
      </c>
      <c r="I18" s="67"/>
      <c r="J18" s="66">
        <f>'Reaj 2016 - Região S e SE '!T19</f>
        <v>308</v>
      </c>
      <c r="K18" s="68"/>
      <c r="L18" s="275">
        <f t="shared" si="1"/>
        <v>0.217910447761194</v>
      </c>
      <c r="M18" s="163"/>
      <c r="N18" s="276">
        <f t="shared" si="2"/>
        <v>74.111675126903549</v>
      </c>
      <c r="O18" s="163"/>
      <c r="P18" s="277">
        <f t="shared" si="0"/>
        <v>265.98984771573606</v>
      </c>
      <c r="Q18" s="167"/>
      <c r="R18" s="277">
        <f t="shared" si="6"/>
        <v>3.9898477157360408</v>
      </c>
      <c r="S18" s="163"/>
      <c r="T18" s="317">
        <f t="shared" si="7"/>
        <v>262</v>
      </c>
      <c r="U18" s="178">
        <v>251.25</v>
      </c>
      <c r="V18" s="30"/>
      <c r="Z18" s="287">
        <v>1117</v>
      </c>
      <c r="AA18" s="288">
        <v>340.1</v>
      </c>
      <c r="AB18" s="288">
        <v>5.0999999999999996</v>
      </c>
      <c r="AC18" s="288">
        <v>251.25</v>
      </c>
      <c r="AD18" s="171">
        <f t="shared" si="3"/>
        <v>1.5228426395879069E-3</v>
      </c>
      <c r="AE18" s="171">
        <f t="shared" si="8"/>
        <v>-1.1101522842639588</v>
      </c>
      <c r="AF18" s="171">
        <f t="shared" si="9"/>
        <v>10.75</v>
      </c>
      <c r="AG18" s="171"/>
      <c r="AH18" s="288" t="s">
        <v>618</v>
      </c>
      <c r="AJ18" s="7">
        <v>251.25</v>
      </c>
      <c r="AL18" s="61">
        <f t="shared" si="4"/>
        <v>0</v>
      </c>
      <c r="AM18" s="30">
        <f t="shared" si="5"/>
        <v>0</v>
      </c>
      <c r="AO18" s="292">
        <f>$F18-VLOOKUP($B18,'2017 2ºS - Região ABC e GRU'!$B$6:$F$51,5,FALSE)</f>
        <v>0</v>
      </c>
    </row>
    <row r="19" spans="1:56" x14ac:dyDescent="0.25">
      <c r="A19" s="1"/>
      <c r="B19" s="22">
        <v>1139</v>
      </c>
      <c r="C19" s="9"/>
      <c r="D19" s="64" t="s">
        <v>114</v>
      </c>
      <c r="E19" s="1"/>
      <c r="F19" s="66">
        <f>'2017 2ºS - Região ABC e GRU'!F20</f>
        <v>340.10152284263961</v>
      </c>
      <c r="G19" s="67"/>
      <c r="H19" s="66">
        <f>'Reaj 2016 - Região S e SE '!R20</f>
        <v>4.690355329949238</v>
      </c>
      <c r="I19" s="67"/>
      <c r="J19" s="66">
        <f>'Reaj 2016 - Região S e SE '!T20</f>
        <v>308</v>
      </c>
      <c r="K19" s="68"/>
      <c r="L19" s="275">
        <f t="shared" si="1"/>
        <v>0.217910447761194</v>
      </c>
      <c r="M19" s="163"/>
      <c r="N19" s="276">
        <f t="shared" si="2"/>
        <v>74.111675126903549</v>
      </c>
      <c r="O19" s="163"/>
      <c r="P19" s="277">
        <f t="shared" si="0"/>
        <v>265.98984771573606</v>
      </c>
      <c r="Q19" s="167"/>
      <c r="R19" s="277">
        <f t="shared" si="6"/>
        <v>3.9898477157360408</v>
      </c>
      <c r="S19" s="163"/>
      <c r="T19" s="317">
        <f t="shared" si="7"/>
        <v>262</v>
      </c>
      <c r="U19" s="178">
        <v>251.25</v>
      </c>
      <c r="V19" s="30"/>
      <c r="Z19" s="287">
        <v>1139</v>
      </c>
      <c r="AA19" s="288">
        <v>340.1</v>
      </c>
      <c r="AB19" s="288">
        <v>5.0999999999999996</v>
      </c>
      <c r="AC19" s="288">
        <v>251.25</v>
      </c>
      <c r="AD19" s="171">
        <f t="shared" si="3"/>
        <v>1.5228426395879069E-3</v>
      </c>
      <c r="AE19" s="171">
        <f t="shared" si="8"/>
        <v>-1.1101522842639588</v>
      </c>
      <c r="AF19" s="171">
        <f t="shared" si="9"/>
        <v>10.75</v>
      </c>
      <c r="AG19" s="171"/>
      <c r="AH19" s="288" t="s">
        <v>619</v>
      </c>
      <c r="AJ19" s="7">
        <v>251.25</v>
      </c>
      <c r="AL19" s="61">
        <f t="shared" si="4"/>
        <v>0</v>
      </c>
      <c r="AM19" s="30">
        <f t="shared" si="5"/>
        <v>0</v>
      </c>
      <c r="AO19" s="292">
        <f>$F19-VLOOKUP($B19,'2017 2ºS - Região ABC e GRU'!$B$6:$F$51,5,FALSE)</f>
        <v>0</v>
      </c>
    </row>
    <row r="20" spans="1:56" x14ac:dyDescent="0.25">
      <c r="A20" s="1"/>
      <c r="B20" s="22">
        <f>IF('Reaj 2016 - Região S e SE '!B22="","",'Reaj 2016 - Região S e SE '!B22)</f>
        <v>1120</v>
      </c>
      <c r="C20" s="9"/>
      <c r="D20" s="64" t="s">
        <v>92</v>
      </c>
      <c r="E20" s="1"/>
      <c r="F20" s="66">
        <f>'2017 2ºS - Região ABC e GRU'!F21</f>
        <v>340.10152284263961</v>
      </c>
      <c r="G20" s="67"/>
      <c r="H20" s="66">
        <f>'Reaj 2016 - Região S e SE '!R22</f>
        <v>4.690355329949238</v>
      </c>
      <c r="I20" s="67"/>
      <c r="J20" s="66">
        <f>'Reaj 2016 - Região S e SE '!T22</f>
        <v>308</v>
      </c>
      <c r="K20" s="68"/>
      <c r="L20" s="275">
        <f t="shared" si="1"/>
        <v>0.217910447761194</v>
      </c>
      <c r="M20" s="163"/>
      <c r="N20" s="276">
        <f t="shared" si="2"/>
        <v>74.111675126903549</v>
      </c>
      <c r="O20" s="163"/>
      <c r="P20" s="277">
        <f t="shared" si="0"/>
        <v>265.98984771573606</v>
      </c>
      <c r="Q20" s="167"/>
      <c r="R20" s="277">
        <f t="shared" si="6"/>
        <v>3.9898477157360408</v>
      </c>
      <c r="S20" s="163"/>
      <c r="T20" s="317">
        <f t="shared" si="7"/>
        <v>262</v>
      </c>
      <c r="U20" s="178">
        <v>251.25</v>
      </c>
      <c r="V20" s="30"/>
      <c r="Z20" s="287">
        <v>1120</v>
      </c>
      <c r="AA20" s="288">
        <v>340.1</v>
      </c>
      <c r="AB20" s="288">
        <v>5.0999999999999996</v>
      </c>
      <c r="AC20" s="288">
        <v>251.25</v>
      </c>
      <c r="AD20" s="171">
        <f t="shared" si="3"/>
        <v>1.5228426395879069E-3</v>
      </c>
      <c r="AE20" s="171">
        <f t="shared" si="8"/>
        <v>-1.1101522842639588</v>
      </c>
      <c r="AF20" s="171">
        <f t="shared" si="9"/>
        <v>10.75</v>
      </c>
      <c r="AG20" s="171"/>
      <c r="AH20" s="288" t="s">
        <v>620</v>
      </c>
      <c r="AJ20" s="7">
        <v>251.25</v>
      </c>
      <c r="AL20" s="61">
        <f t="shared" si="4"/>
        <v>0</v>
      </c>
      <c r="AM20" s="30">
        <f t="shared" si="5"/>
        <v>0</v>
      </c>
      <c r="AO20" s="292">
        <f>$F20-VLOOKUP($B20,'2017 2ºS - Região ABC e GRU'!$B$6:$F$51,5,FALSE)</f>
        <v>0</v>
      </c>
    </row>
    <row r="21" spans="1:56" x14ac:dyDescent="0.25">
      <c r="A21" s="1"/>
      <c r="B21" s="22">
        <v>1113</v>
      </c>
      <c r="C21" s="9"/>
      <c r="D21" s="64" t="s">
        <v>97</v>
      </c>
      <c r="E21" s="1"/>
      <c r="F21" s="66">
        <f>'2017 2ºS - Região ABC e GRU'!F22</f>
        <v>340.10152284263961</v>
      </c>
      <c r="G21" s="67"/>
      <c r="H21" s="66">
        <f>'Reaj 2016 - Região S e SE '!R23</f>
        <v>4.690355329949238</v>
      </c>
      <c r="I21" s="67"/>
      <c r="J21" s="66">
        <f>'Reaj 2016 - Região S e SE '!T23</f>
        <v>308</v>
      </c>
      <c r="K21" s="68"/>
      <c r="L21" s="275">
        <f t="shared" si="1"/>
        <v>0.217910447761194</v>
      </c>
      <c r="M21" s="163"/>
      <c r="N21" s="276">
        <f t="shared" si="2"/>
        <v>74.111675126903549</v>
      </c>
      <c r="O21" s="163"/>
      <c r="P21" s="277">
        <f t="shared" si="0"/>
        <v>265.98984771573606</v>
      </c>
      <c r="Q21" s="167"/>
      <c r="R21" s="277">
        <f t="shared" si="6"/>
        <v>3.9898477157360408</v>
      </c>
      <c r="S21" s="163"/>
      <c r="T21" s="317">
        <f t="shared" si="7"/>
        <v>262</v>
      </c>
      <c r="U21" s="178">
        <v>251.25</v>
      </c>
      <c r="V21" s="30"/>
      <c r="Z21" s="287">
        <v>1113</v>
      </c>
      <c r="AA21" s="288">
        <v>340.1</v>
      </c>
      <c r="AB21" s="288">
        <v>5.0999999999999996</v>
      </c>
      <c r="AC21" s="288">
        <v>251.25</v>
      </c>
      <c r="AD21" s="171">
        <f t="shared" si="3"/>
        <v>1.5228426395879069E-3</v>
      </c>
      <c r="AE21" s="171">
        <f t="shared" si="8"/>
        <v>-1.1101522842639588</v>
      </c>
      <c r="AF21" s="171">
        <f t="shared" si="9"/>
        <v>10.75</v>
      </c>
      <c r="AG21" s="171"/>
      <c r="AH21" s="288" t="s">
        <v>621</v>
      </c>
      <c r="AJ21" s="7">
        <v>251.25</v>
      </c>
      <c r="AL21" s="61">
        <f t="shared" si="4"/>
        <v>0</v>
      </c>
      <c r="AM21" s="30">
        <f t="shared" si="5"/>
        <v>0</v>
      </c>
      <c r="AO21" s="292">
        <f>$F21-VLOOKUP($B21,'2017 2ºS - Região ABC e GRU'!$B$6:$F$51,5,FALSE)</f>
        <v>0</v>
      </c>
    </row>
    <row r="22" spans="1:56" ht="16.5" hidden="1" customHeight="1" x14ac:dyDescent="0.25">
      <c r="A22" s="1"/>
      <c r="B22" s="22">
        <f>IF('Reaj 2016 - Região S e SE '!B24="","",'Reaj 2016 - Região S e SE '!B24)</f>
        <v>1105</v>
      </c>
      <c r="C22" s="9"/>
      <c r="D22" s="64" t="s">
        <v>15</v>
      </c>
      <c r="E22" s="1"/>
      <c r="F22" s="66">
        <f>'2017 2ºS - Região ABC e GRU'!F23</f>
        <v>345.17766497461929</v>
      </c>
      <c r="G22" s="67"/>
      <c r="H22" s="66">
        <f>'Reaj 2016 - Região S e SE '!R24</f>
        <v>4.7512690355329941</v>
      </c>
      <c r="I22" s="67"/>
      <c r="J22" s="66">
        <f>'Reaj 2016 - Região S e SE '!T24</f>
        <v>312</v>
      </c>
      <c r="K22" s="68"/>
      <c r="L22" s="275">
        <f t="shared" si="1"/>
        <v>0.97058823529411753</v>
      </c>
      <c r="M22" s="163"/>
      <c r="N22" s="276">
        <f t="shared" si="2"/>
        <v>335.02538071065987</v>
      </c>
      <c r="O22" s="163"/>
      <c r="P22" s="277">
        <f t="shared" si="0"/>
        <v>10.152284263959391</v>
      </c>
      <c r="Q22" s="167"/>
      <c r="R22" s="277">
        <f t="shared" si="6"/>
        <v>0.15228426395939085</v>
      </c>
      <c r="S22" s="163"/>
      <c r="T22" s="317">
        <f t="shared" si="7"/>
        <v>10</v>
      </c>
      <c r="U22" s="178"/>
      <c r="V22" s="30"/>
      <c r="Z22" s="287">
        <v>0</v>
      </c>
      <c r="AA22" s="288">
        <v>0</v>
      </c>
      <c r="AB22" s="288">
        <v>0</v>
      </c>
      <c r="AC22" s="288">
        <v>0</v>
      </c>
      <c r="AD22" s="171">
        <f t="shared" si="3"/>
        <v>345.17766497461929</v>
      </c>
      <c r="AE22" s="171">
        <f t="shared" si="8"/>
        <v>0.15228426395939085</v>
      </c>
      <c r="AF22" s="171">
        <f t="shared" si="9"/>
        <v>10</v>
      </c>
      <c r="AG22" s="171"/>
      <c r="AH22" s="288" t="s">
        <v>234</v>
      </c>
      <c r="AL22" s="61">
        <f t="shared" si="4"/>
        <v>0</v>
      </c>
      <c r="AM22" s="30">
        <f t="shared" si="5"/>
        <v>2.4868995751603507E-14</v>
      </c>
      <c r="AO22" s="292">
        <f>$F22-VLOOKUP($B22,'2017 2ºS - Região ABC e GRU'!$B$6:$F$51,5,FALSE)</f>
        <v>0</v>
      </c>
    </row>
    <row r="23" spans="1:56" ht="16.5" customHeight="1" x14ac:dyDescent="0.25">
      <c r="A23" s="1"/>
      <c r="B23" s="99">
        <v>1141</v>
      </c>
      <c r="C23" s="100"/>
      <c r="D23" s="64" t="s">
        <v>286</v>
      </c>
      <c r="E23" s="1"/>
      <c r="F23" s="66">
        <f>F22</f>
        <v>345.17766497461929</v>
      </c>
      <c r="G23" s="67"/>
      <c r="H23" s="66"/>
      <c r="I23" s="67"/>
      <c r="J23" s="66"/>
      <c r="K23" s="68"/>
      <c r="L23" s="275">
        <f t="shared" si="1"/>
        <v>0.22058823529411761</v>
      </c>
      <c r="M23" s="163"/>
      <c r="N23" s="276">
        <f t="shared" si="2"/>
        <v>76.142131979695421</v>
      </c>
      <c r="O23" s="163"/>
      <c r="P23" s="277">
        <f t="shared" si="0"/>
        <v>269.03553299492387</v>
      </c>
      <c r="Q23" s="167"/>
      <c r="R23" s="277">
        <f t="shared" si="6"/>
        <v>4.0355329949238579</v>
      </c>
      <c r="S23" s="163"/>
      <c r="T23" s="317">
        <f t="shared" si="7"/>
        <v>265</v>
      </c>
      <c r="U23" s="294">
        <v>254.99950000000001</v>
      </c>
      <c r="V23" s="30"/>
      <c r="Z23" s="287">
        <v>1141</v>
      </c>
      <c r="AA23" s="288">
        <v>345.18</v>
      </c>
      <c r="AB23" s="288">
        <v>5.18</v>
      </c>
      <c r="AC23" s="288">
        <v>254.99950000000001</v>
      </c>
      <c r="AD23" s="171">
        <f t="shared" si="3"/>
        <v>-2.3350253807166155E-3</v>
      </c>
      <c r="AE23" s="171">
        <f t="shared" si="8"/>
        <v>-1.1444670050761419</v>
      </c>
      <c r="AF23" s="171">
        <f t="shared" si="9"/>
        <v>10.000499999999988</v>
      </c>
      <c r="AG23" s="171"/>
      <c r="AH23" s="288" t="s">
        <v>622</v>
      </c>
      <c r="AJ23" s="7">
        <v>254.99950000000001</v>
      </c>
      <c r="AL23" s="61">
        <f t="shared" si="4"/>
        <v>0</v>
      </c>
      <c r="AM23" s="30">
        <f t="shared" si="5"/>
        <v>0</v>
      </c>
      <c r="AO23" s="292">
        <f>$F23-VLOOKUP($B23,'2017 2ºS - Região ABC e GRU'!$B$6:$F$51,5,FALSE)</f>
        <v>0</v>
      </c>
    </row>
    <row r="24" spans="1:56" x14ac:dyDescent="0.25">
      <c r="A24" s="1"/>
      <c r="B24" s="22">
        <f>IF('Reaj 2016 - Região S e SE '!B26="","",'Reaj 2016 - Região S e SE '!B26)</f>
        <v>1128</v>
      </c>
      <c r="C24" s="9"/>
      <c r="D24" s="64" t="s">
        <v>93</v>
      </c>
      <c r="E24" s="1"/>
      <c r="F24" s="66">
        <f>'2017 2ºS - Região ABC e GRU'!F25</f>
        <v>340.10152284263961</v>
      </c>
      <c r="G24" s="67"/>
      <c r="H24" s="66">
        <f>'Reaj 2016 - Região S e SE '!R26</f>
        <v>4.690355329949238</v>
      </c>
      <c r="I24" s="67"/>
      <c r="J24" s="66">
        <f>'Reaj 2016 - Região S e SE '!T26</f>
        <v>308</v>
      </c>
      <c r="K24" s="68"/>
      <c r="L24" s="275">
        <f t="shared" si="1"/>
        <v>0.217910447761194</v>
      </c>
      <c r="M24" s="163"/>
      <c r="N24" s="276">
        <f t="shared" si="2"/>
        <v>74.111675126903549</v>
      </c>
      <c r="O24" s="163"/>
      <c r="P24" s="277">
        <f t="shared" si="0"/>
        <v>265.98984771573606</v>
      </c>
      <c r="Q24" s="167"/>
      <c r="R24" s="277">
        <f t="shared" si="6"/>
        <v>3.9898477157360408</v>
      </c>
      <c r="S24" s="163"/>
      <c r="T24" s="317">
        <f t="shared" si="7"/>
        <v>262</v>
      </c>
      <c r="U24" s="178">
        <v>251.25</v>
      </c>
      <c r="V24" s="30"/>
      <c r="Z24" s="287">
        <v>1128</v>
      </c>
      <c r="AA24" s="288">
        <v>340.1</v>
      </c>
      <c r="AB24" s="288">
        <v>5.0999999999999996</v>
      </c>
      <c r="AC24" s="288">
        <v>251.25</v>
      </c>
      <c r="AD24" s="171">
        <f t="shared" si="3"/>
        <v>1.5228426395879069E-3</v>
      </c>
      <c r="AE24" s="171">
        <f t="shared" si="8"/>
        <v>-1.1101522842639588</v>
      </c>
      <c r="AF24" s="171">
        <f t="shared" si="9"/>
        <v>10.75</v>
      </c>
      <c r="AG24" s="171"/>
      <c r="AH24" s="288" t="s">
        <v>623</v>
      </c>
      <c r="AJ24" s="7">
        <v>251.25</v>
      </c>
      <c r="AL24" s="61">
        <f t="shared" si="4"/>
        <v>0</v>
      </c>
      <c r="AM24" s="30">
        <f t="shared" si="5"/>
        <v>0</v>
      </c>
      <c r="AO24" s="292">
        <f>$F24-VLOOKUP($B24,'2017 2ºS - Região ABC e GRU'!$B$6:$F$51,5,FALSE)</f>
        <v>0</v>
      </c>
    </row>
    <row r="25" spans="1:56" hidden="1" x14ac:dyDescent="0.25">
      <c r="A25" s="1"/>
      <c r="B25" s="22">
        <f>IF('Reaj 2016 - Região S e SE '!B27="","",'Reaj 2016 - Região S e SE '!B27)</f>
        <v>1125</v>
      </c>
      <c r="C25" s="9"/>
      <c r="D25" s="64" t="s">
        <v>17</v>
      </c>
      <c r="E25" s="1"/>
      <c r="F25" s="66">
        <f>'2017 2ºS - Região ABC e GRU'!F26</f>
        <v>345.17766497461929</v>
      </c>
      <c r="G25" s="67"/>
      <c r="H25" s="66">
        <f>'Reaj 2016 - Região S e SE '!R27</f>
        <v>4.7512690355329941</v>
      </c>
      <c r="I25" s="67"/>
      <c r="J25" s="66">
        <f>'Reaj 2016 - Região S e SE '!T27</f>
        <v>312</v>
      </c>
      <c r="K25" s="68"/>
      <c r="L25" s="275">
        <f t="shared" si="1"/>
        <v>0.97058823529411753</v>
      </c>
      <c r="M25" s="163"/>
      <c r="N25" s="276">
        <f t="shared" si="2"/>
        <v>335.02538071065987</v>
      </c>
      <c r="O25" s="163"/>
      <c r="P25" s="277">
        <f t="shared" si="0"/>
        <v>10.152284263959391</v>
      </c>
      <c r="Q25" s="167"/>
      <c r="R25" s="277">
        <f t="shared" si="6"/>
        <v>0.15228426395939085</v>
      </c>
      <c r="S25" s="163"/>
      <c r="T25" s="317">
        <f t="shared" si="7"/>
        <v>10</v>
      </c>
      <c r="U25" s="178"/>
      <c r="V25" s="30"/>
      <c r="Z25" s="287">
        <v>0</v>
      </c>
      <c r="AA25" s="288">
        <v>0</v>
      </c>
      <c r="AB25" s="288">
        <v>0</v>
      </c>
      <c r="AC25" s="288">
        <v>0</v>
      </c>
      <c r="AD25" s="171">
        <f t="shared" si="3"/>
        <v>345.17766497461929</v>
      </c>
      <c r="AE25" s="171">
        <f t="shared" si="8"/>
        <v>0.15228426395939085</v>
      </c>
      <c r="AF25" s="171">
        <f t="shared" si="9"/>
        <v>10</v>
      </c>
      <c r="AG25" s="171"/>
      <c r="AH25" s="288" t="s">
        <v>234</v>
      </c>
      <c r="AL25" s="61">
        <f t="shared" si="4"/>
        <v>0</v>
      </c>
      <c r="AM25" s="30">
        <f t="shared" si="5"/>
        <v>2.4868995751603507E-14</v>
      </c>
      <c r="AO25" s="292">
        <f>$F25-VLOOKUP($B25,'2017 2ºS - Região ABC e GRU'!$B$6:$F$51,5,FALSE)</f>
        <v>0</v>
      </c>
    </row>
    <row r="26" spans="1:56" hidden="1" x14ac:dyDescent="0.25">
      <c r="A26" s="1"/>
      <c r="B26" s="22">
        <f>IF('Reaj 2016 - Região S e SE '!B29="","",'Reaj 2016 - Região S e SE '!B29)</f>
        <v>1114</v>
      </c>
      <c r="C26" s="9"/>
      <c r="D26" s="64" t="s">
        <v>19</v>
      </c>
      <c r="E26" s="1"/>
      <c r="F26" s="66">
        <f>'2017 2ºS - Região ABC e GRU'!F27</f>
        <v>345.17766497461929</v>
      </c>
      <c r="G26" s="67"/>
      <c r="H26" s="66">
        <f>'Reaj 2016 - Região S e SE '!R29</f>
        <v>4.7512690355329941</v>
      </c>
      <c r="I26" s="67"/>
      <c r="J26" s="66">
        <f>'Reaj 2016 - Região S e SE '!T29</f>
        <v>312</v>
      </c>
      <c r="K26" s="68"/>
      <c r="L26" s="275">
        <f t="shared" si="1"/>
        <v>0.97058823529411753</v>
      </c>
      <c r="M26" s="163"/>
      <c r="N26" s="276">
        <f t="shared" si="2"/>
        <v>335.02538071065987</v>
      </c>
      <c r="O26" s="163"/>
      <c r="P26" s="277">
        <f t="shared" si="0"/>
        <v>10.152284263959391</v>
      </c>
      <c r="Q26" s="167"/>
      <c r="R26" s="277">
        <f t="shared" si="6"/>
        <v>0.15228426395939085</v>
      </c>
      <c r="S26" s="163"/>
      <c r="T26" s="317">
        <f t="shared" si="7"/>
        <v>10</v>
      </c>
      <c r="U26" s="178"/>
      <c r="V26" s="30"/>
      <c r="Z26" s="287">
        <v>0</v>
      </c>
      <c r="AA26" s="288">
        <v>0</v>
      </c>
      <c r="AB26" s="288">
        <v>0</v>
      </c>
      <c r="AC26" s="288">
        <v>0</v>
      </c>
      <c r="AD26" s="171">
        <f t="shared" si="3"/>
        <v>345.17766497461929</v>
      </c>
      <c r="AE26" s="171">
        <f t="shared" si="8"/>
        <v>0.15228426395939085</v>
      </c>
      <c r="AF26" s="171">
        <f t="shared" si="9"/>
        <v>10</v>
      </c>
      <c r="AG26" s="171"/>
      <c r="AH26" s="288" t="s">
        <v>234</v>
      </c>
      <c r="AL26" s="61">
        <f t="shared" si="4"/>
        <v>0</v>
      </c>
      <c r="AM26" s="30">
        <f t="shared" si="5"/>
        <v>2.4868995751603507E-14</v>
      </c>
      <c r="AO26" s="292">
        <f>$F26-VLOOKUP($B26,'2017 2ºS - Região ABC e GRU'!$B$6:$F$51,5,FALSE)</f>
        <v>0</v>
      </c>
    </row>
    <row r="27" spans="1:56" x14ac:dyDescent="0.25">
      <c r="A27" s="1"/>
      <c r="B27" s="22">
        <f>IF('Reaj 2016 - Região S e SE '!B30="","",'Reaj 2016 - Região S e SE '!B30)</f>
        <v>1132</v>
      </c>
      <c r="C27" s="9"/>
      <c r="D27" s="64" t="s">
        <v>94</v>
      </c>
      <c r="E27" s="1"/>
      <c r="F27" s="66">
        <f>'2017 2ºS - Região ABC e GRU'!F28</f>
        <v>340.10152284263961</v>
      </c>
      <c r="G27" s="67"/>
      <c r="H27" s="66">
        <f>'Reaj 2016 - Região S e SE '!R30</f>
        <v>4.690355329949238</v>
      </c>
      <c r="I27" s="67"/>
      <c r="J27" s="66">
        <f>'Reaj 2016 - Região S e SE '!T30</f>
        <v>308</v>
      </c>
      <c r="K27" s="68"/>
      <c r="L27" s="275">
        <f t="shared" si="1"/>
        <v>0.217910447761194</v>
      </c>
      <c r="M27" s="163"/>
      <c r="N27" s="276">
        <f t="shared" si="2"/>
        <v>74.111675126903549</v>
      </c>
      <c r="O27" s="163"/>
      <c r="P27" s="277">
        <f t="shared" si="0"/>
        <v>265.98984771573606</v>
      </c>
      <c r="Q27" s="167"/>
      <c r="R27" s="277">
        <f t="shared" si="6"/>
        <v>3.9898477157360408</v>
      </c>
      <c r="S27" s="163"/>
      <c r="T27" s="317">
        <f t="shared" si="7"/>
        <v>262</v>
      </c>
      <c r="U27" s="293">
        <v>251.25</v>
      </c>
      <c r="V27" s="30"/>
      <c r="Z27" s="287">
        <v>1132</v>
      </c>
      <c r="AA27" s="288">
        <v>340.1</v>
      </c>
      <c r="AB27" s="288">
        <v>5.0999999999999996</v>
      </c>
      <c r="AC27" s="288">
        <v>251.25</v>
      </c>
      <c r="AD27" s="171">
        <f t="shared" si="3"/>
        <v>1.5228426395879069E-3</v>
      </c>
      <c r="AE27" s="171">
        <f t="shared" si="8"/>
        <v>-1.1101522842639588</v>
      </c>
      <c r="AF27" s="171">
        <f t="shared" si="9"/>
        <v>10.75</v>
      </c>
      <c r="AG27" s="171"/>
      <c r="AH27" s="288" t="s">
        <v>624</v>
      </c>
      <c r="AJ27" s="7">
        <v>251.25</v>
      </c>
      <c r="AL27" s="61">
        <f t="shared" si="4"/>
        <v>0</v>
      </c>
      <c r="AM27" s="30">
        <f t="shared" si="5"/>
        <v>0</v>
      </c>
      <c r="AO27" s="292">
        <f>$F27-VLOOKUP($B27,'2017 2ºS - Região ABC e GRU'!$B$6:$F$51,5,FALSE)</f>
        <v>0</v>
      </c>
    </row>
    <row r="28" spans="1:56" hidden="1" x14ac:dyDescent="0.25">
      <c r="A28" s="1"/>
      <c r="B28" s="22">
        <f>IF('Reaj 2016 - Região S e SE '!B31="","",'Reaj 2016 - Região S e SE '!B31)</f>
        <v>1115</v>
      </c>
      <c r="C28" s="9"/>
      <c r="D28" s="64" t="s">
        <v>20</v>
      </c>
      <c r="E28" s="1"/>
      <c r="F28" s="66">
        <f>'2017 2ºS - Região ABC e GRU'!F29</f>
        <v>345.17766497461929</v>
      </c>
      <c r="G28" s="67"/>
      <c r="H28" s="66">
        <f>'Reaj 2016 - Região S e SE '!R31</f>
        <v>4.7512690355329941</v>
      </c>
      <c r="I28" s="67"/>
      <c r="J28" s="66">
        <f>'Reaj 2016 - Região S e SE '!T31</f>
        <v>312</v>
      </c>
      <c r="K28" s="68"/>
      <c r="L28" s="275">
        <f t="shared" si="1"/>
        <v>0.97058823529411753</v>
      </c>
      <c r="M28" s="163"/>
      <c r="N28" s="276">
        <f t="shared" si="2"/>
        <v>335.02538071065987</v>
      </c>
      <c r="O28" s="163"/>
      <c r="P28" s="277">
        <f t="shared" si="0"/>
        <v>10.152284263959391</v>
      </c>
      <c r="Q28" s="167"/>
      <c r="R28" s="277">
        <f t="shared" si="6"/>
        <v>0.15228426395939085</v>
      </c>
      <c r="S28" s="163"/>
      <c r="T28" s="317">
        <f t="shared" si="7"/>
        <v>10</v>
      </c>
      <c r="U28" s="178"/>
      <c r="V28" s="30"/>
      <c r="Z28" s="287">
        <v>0</v>
      </c>
      <c r="AA28" s="288">
        <v>0</v>
      </c>
      <c r="AB28" s="288">
        <v>0</v>
      </c>
      <c r="AC28" s="288">
        <v>0</v>
      </c>
      <c r="AD28" s="171">
        <f t="shared" si="3"/>
        <v>345.17766497461929</v>
      </c>
      <c r="AE28" s="171">
        <f t="shared" si="8"/>
        <v>0.15228426395939085</v>
      </c>
      <c r="AF28" s="171">
        <f t="shared" si="9"/>
        <v>10</v>
      </c>
      <c r="AG28" s="171"/>
      <c r="AH28" s="288" t="s">
        <v>234</v>
      </c>
      <c r="AL28" s="61">
        <f t="shared" si="4"/>
        <v>0</v>
      </c>
      <c r="AM28" s="30">
        <f t="shared" si="5"/>
        <v>2.4868995751603507E-14</v>
      </c>
      <c r="AO28" s="292">
        <f>$F28-VLOOKUP($B28,'2017 2ºS - Região ABC e GRU'!$B$6:$F$51,5,FALSE)</f>
        <v>0</v>
      </c>
    </row>
    <row r="29" spans="1:56" x14ac:dyDescent="0.25">
      <c r="A29" s="1"/>
      <c r="B29" s="99">
        <v>1142</v>
      </c>
      <c r="C29" s="100"/>
      <c r="D29" s="64" t="s">
        <v>287</v>
      </c>
      <c r="E29" s="1"/>
      <c r="F29" s="66">
        <f>F28</f>
        <v>345.17766497461929</v>
      </c>
      <c r="G29" s="67"/>
      <c r="H29" s="66"/>
      <c r="I29" s="67"/>
      <c r="J29" s="66"/>
      <c r="K29" s="68"/>
      <c r="L29" s="275">
        <f t="shared" si="1"/>
        <v>0.22058823529411761</v>
      </c>
      <c r="M29" s="163"/>
      <c r="N29" s="276">
        <f t="shared" si="2"/>
        <v>76.142131979695421</v>
      </c>
      <c r="O29" s="163"/>
      <c r="P29" s="277">
        <f t="shared" si="0"/>
        <v>269.03553299492387</v>
      </c>
      <c r="Q29" s="167"/>
      <c r="R29" s="277">
        <f t="shared" si="6"/>
        <v>4.0355329949238579</v>
      </c>
      <c r="S29" s="163"/>
      <c r="T29" s="317">
        <f t="shared" si="7"/>
        <v>265</v>
      </c>
      <c r="U29" s="294">
        <v>254.99950000000001</v>
      </c>
      <c r="V29" s="30"/>
      <c r="Z29" s="287">
        <v>1142</v>
      </c>
      <c r="AA29" s="288">
        <v>345.18</v>
      </c>
      <c r="AB29" s="288">
        <v>5.18</v>
      </c>
      <c r="AC29" s="288">
        <v>254.99950000000001</v>
      </c>
      <c r="AD29" s="171">
        <f t="shared" si="3"/>
        <v>-2.3350253807166155E-3</v>
      </c>
      <c r="AE29" s="171">
        <f t="shared" si="8"/>
        <v>-1.1444670050761419</v>
      </c>
      <c r="AF29" s="171">
        <f t="shared" si="9"/>
        <v>10.000499999999988</v>
      </c>
      <c r="AG29" s="171"/>
      <c r="AH29" s="288" t="s">
        <v>625</v>
      </c>
      <c r="AJ29" s="7">
        <v>254.99950000000001</v>
      </c>
      <c r="AL29" s="61">
        <f t="shared" si="4"/>
        <v>0</v>
      </c>
      <c r="AM29" s="30">
        <f t="shared" si="5"/>
        <v>0</v>
      </c>
      <c r="AO29" s="292">
        <f>$F29-VLOOKUP($B29,'2017 2ºS - Região ABC e GRU'!$B$6:$F$51,5,FALSE)</f>
        <v>0</v>
      </c>
    </row>
    <row r="30" spans="1:56" hidden="1" x14ac:dyDescent="0.25">
      <c r="A30" s="1"/>
      <c r="B30" s="22">
        <f>IF('Reaj 2016 - Região S e SE '!B32="","",'Reaj 2016 - Região S e SE '!B32)</f>
        <v>1126</v>
      </c>
      <c r="C30" s="9"/>
      <c r="D30" s="64" t="s">
        <v>44</v>
      </c>
      <c r="E30" s="1"/>
      <c r="F30" s="66">
        <f>'2017 2ºS - Região ABC e GRU'!F31</f>
        <v>345.17766497461929</v>
      </c>
      <c r="G30" s="67"/>
      <c r="H30" s="66">
        <f>'Reaj 2016 - Região S e SE '!R32</f>
        <v>4.7512690355329941</v>
      </c>
      <c r="I30" s="67"/>
      <c r="J30" s="66">
        <f>'Reaj 2016 - Região S e SE '!T32</f>
        <v>312</v>
      </c>
      <c r="K30" s="68"/>
      <c r="L30" s="275">
        <f t="shared" si="1"/>
        <v>0.97058823529411753</v>
      </c>
      <c r="M30" s="163"/>
      <c r="N30" s="276">
        <f t="shared" si="2"/>
        <v>335.02538071065987</v>
      </c>
      <c r="O30" s="163"/>
      <c r="P30" s="277">
        <f t="shared" si="0"/>
        <v>10.152284263959391</v>
      </c>
      <c r="Q30" s="167"/>
      <c r="R30" s="277">
        <f t="shared" si="6"/>
        <v>0.15228426395939085</v>
      </c>
      <c r="S30" s="163"/>
      <c r="T30" s="317">
        <f t="shared" si="7"/>
        <v>10</v>
      </c>
      <c r="U30" s="178"/>
      <c r="V30" s="30"/>
      <c r="Z30" s="287">
        <v>0</v>
      </c>
      <c r="AA30" s="288">
        <v>0</v>
      </c>
      <c r="AB30" s="288">
        <v>0</v>
      </c>
      <c r="AC30" s="288">
        <v>0</v>
      </c>
      <c r="AD30" s="171">
        <f t="shared" si="3"/>
        <v>345.17766497461929</v>
      </c>
      <c r="AE30" s="171">
        <f t="shared" si="8"/>
        <v>0.15228426395939085</v>
      </c>
      <c r="AF30" s="171">
        <f t="shared" si="9"/>
        <v>10</v>
      </c>
      <c r="AG30" s="171"/>
      <c r="AH30" s="288" t="s">
        <v>234</v>
      </c>
      <c r="AL30" s="61">
        <f t="shared" si="4"/>
        <v>0</v>
      </c>
      <c r="AM30" s="30">
        <f t="shared" si="5"/>
        <v>2.4868995751603507E-14</v>
      </c>
      <c r="AO30" s="292">
        <f>$F30-VLOOKUP($B30,'2017 2ºS - Região ABC e GRU'!$B$6:$F$51,5,FALSE)</f>
        <v>0</v>
      </c>
    </row>
    <row r="31" spans="1:56" s="279" customFormat="1" x14ac:dyDescent="0.25">
      <c r="A31" s="1"/>
      <c r="B31" s="22">
        <f>IF('Reaj 2016 - Região S e SE '!B33="","",'Reaj 2016 - Região S e SE '!B33)</f>
        <v>1122</v>
      </c>
      <c r="C31" s="9"/>
      <c r="D31" s="64" t="s">
        <v>21</v>
      </c>
      <c r="E31" s="1"/>
      <c r="F31" s="66">
        <f>'2017 2ºS - Região ABC e GRU'!F32</f>
        <v>361.42131979695432</v>
      </c>
      <c r="G31" s="67"/>
      <c r="H31" s="66">
        <f>'Reaj 2016 - Região S e SE '!R33</f>
        <v>4.9492385786802027</v>
      </c>
      <c r="I31" s="67"/>
      <c r="J31" s="66">
        <f>'Reaj 2016 - Região S e SE '!T33</f>
        <v>325</v>
      </c>
      <c r="K31" s="68"/>
      <c r="L31" s="275">
        <f t="shared" si="1"/>
        <v>0.22191011235955049</v>
      </c>
      <c r="M31" s="163"/>
      <c r="N31" s="276">
        <f t="shared" si="2"/>
        <v>80.203045685279164</v>
      </c>
      <c r="O31" s="163"/>
      <c r="P31" s="277">
        <f t="shared" si="0"/>
        <v>281.21827411167516</v>
      </c>
      <c r="Q31" s="167"/>
      <c r="R31" s="277">
        <f t="shared" si="6"/>
        <v>4.218274111675127</v>
      </c>
      <c r="S31" s="163"/>
      <c r="T31" s="317">
        <f t="shared" si="7"/>
        <v>277</v>
      </c>
      <c r="U31" s="178">
        <v>267</v>
      </c>
      <c r="V31" s="278"/>
      <c r="Z31" s="287">
        <v>1122</v>
      </c>
      <c r="AA31" s="288">
        <v>361.42</v>
      </c>
      <c r="AB31" s="288">
        <v>5.42</v>
      </c>
      <c r="AC31" s="288">
        <v>267</v>
      </c>
      <c r="AD31" s="171">
        <f t="shared" si="3"/>
        <v>1.3197969543057297E-3</v>
      </c>
      <c r="AE31" s="171">
        <f t="shared" si="8"/>
        <v>-1.2017258883248729</v>
      </c>
      <c r="AF31" s="171">
        <f t="shared" si="9"/>
        <v>10</v>
      </c>
      <c r="AG31" s="171"/>
      <c r="AH31" s="288" t="s">
        <v>626</v>
      </c>
      <c r="AJ31" s="279">
        <v>267</v>
      </c>
      <c r="AL31" s="61">
        <f t="shared" si="4"/>
        <v>0</v>
      </c>
      <c r="AM31" s="30">
        <f t="shared" si="5"/>
        <v>0</v>
      </c>
      <c r="AO31" s="292">
        <f>$F31-VLOOKUP($B31,'2017 2ºS - Região ABC e GRU'!$B$6:$F$51,5,FALSE)</f>
        <v>0</v>
      </c>
      <c r="BC31" s="7"/>
      <c r="BD31" s="7"/>
    </row>
    <row r="32" spans="1:56" s="279" customFormat="1" x14ac:dyDescent="0.25">
      <c r="A32" s="1"/>
      <c r="B32" s="187">
        <v>1136</v>
      </c>
      <c r="C32" s="335"/>
      <c r="D32" s="282" t="s">
        <v>499</v>
      </c>
      <c r="E32" s="336"/>
      <c r="F32" s="283">
        <f>F31</f>
        <v>361.42131979695432</v>
      </c>
      <c r="G32" s="337"/>
      <c r="H32" s="283"/>
      <c r="I32" s="337"/>
      <c r="J32" s="283"/>
      <c r="K32" s="338"/>
      <c r="L32" s="339">
        <f>L31</f>
        <v>0.22191011235955049</v>
      </c>
      <c r="M32" s="340"/>
      <c r="N32" s="341">
        <f>N31</f>
        <v>80.203045685279164</v>
      </c>
      <c r="O32" s="340"/>
      <c r="P32" s="342">
        <f>P31</f>
        <v>281.21827411167516</v>
      </c>
      <c r="Q32" s="343"/>
      <c r="R32" s="342">
        <f>R31</f>
        <v>4.218274111675127</v>
      </c>
      <c r="S32" s="340"/>
      <c r="T32" s="293">
        <f>T31</f>
        <v>277</v>
      </c>
      <c r="U32" s="178"/>
      <c r="V32" s="278"/>
      <c r="Z32" s="287"/>
      <c r="AA32" s="288"/>
      <c r="AB32" s="288"/>
      <c r="AC32" s="288"/>
      <c r="AD32" s="171"/>
      <c r="AE32" s="171"/>
      <c r="AF32" s="171"/>
      <c r="AG32" s="171"/>
      <c r="AH32" s="288"/>
      <c r="AL32" s="61"/>
      <c r="AM32" s="30"/>
      <c r="AO32" s="292"/>
      <c r="BC32" s="7"/>
      <c r="BD32" s="7"/>
    </row>
    <row r="33" spans="1:56" s="279" customFormat="1" x14ac:dyDescent="0.25">
      <c r="A33" s="1"/>
      <c r="B33" s="99">
        <v>1135</v>
      </c>
      <c r="C33" s="100"/>
      <c r="D33" s="64" t="s">
        <v>22</v>
      </c>
      <c r="E33" s="1"/>
      <c r="F33" s="66">
        <f>F31</f>
        <v>361.42131979695432</v>
      </c>
      <c r="G33" s="67"/>
      <c r="H33" s="66"/>
      <c r="I33" s="67"/>
      <c r="J33" s="66"/>
      <c r="K33" s="68"/>
      <c r="L33" s="275">
        <f>L31</f>
        <v>0.22191011235955049</v>
      </c>
      <c r="M33" s="163"/>
      <c r="N33" s="66">
        <f>N31</f>
        <v>80.203045685279164</v>
      </c>
      <c r="O33" s="163"/>
      <c r="P33" s="277">
        <f t="shared" si="0"/>
        <v>281.21827411167516</v>
      </c>
      <c r="Q33" s="167"/>
      <c r="R33" s="66">
        <f>R31</f>
        <v>4.218274111675127</v>
      </c>
      <c r="S33" s="163"/>
      <c r="T33" s="317">
        <f t="shared" si="7"/>
        <v>277</v>
      </c>
      <c r="U33" s="294">
        <v>267</v>
      </c>
      <c r="V33" s="278"/>
      <c r="Z33" s="287">
        <v>1135</v>
      </c>
      <c r="AA33" s="288">
        <v>361.42</v>
      </c>
      <c r="AB33" s="288">
        <v>5.42</v>
      </c>
      <c r="AC33" s="288">
        <v>267</v>
      </c>
      <c r="AD33" s="171">
        <f t="shared" si="3"/>
        <v>1.3197969543057297E-3</v>
      </c>
      <c r="AE33" s="171">
        <f t="shared" si="8"/>
        <v>-1.2017258883248729</v>
      </c>
      <c r="AF33" s="171">
        <f t="shared" si="9"/>
        <v>10</v>
      </c>
      <c r="AG33" s="171"/>
      <c r="AH33" s="288" t="s">
        <v>627</v>
      </c>
      <c r="AJ33" s="279">
        <v>267</v>
      </c>
      <c r="AL33" s="61">
        <f t="shared" si="4"/>
        <v>0</v>
      </c>
      <c r="AM33" s="30">
        <f t="shared" si="5"/>
        <v>0</v>
      </c>
      <c r="AO33" s="292">
        <f>$F33-VLOOKUP($B33,'2017 2ºS - Região ABC e GRU'!$B$6:$F$51,5,FALSE)</f>
        <v>0</v>
      </c>
      <c r="BC33" s="7"/>
      <c r="BD33" s="7"/>
    </row>
    <row r="34" spans="1:56" x14ac:dyDescent="0.25">
      <c r="A34" s="1"/>
      <c r="B34" s="22">
        <f>IF('Reaj 2016 - Região S e SE '!B35="","",'Reaj 2016 - Região S e SE '!B35)</f>
        <v>2009</v>
      </c>
      <c r="C34" s="9"/>
      <c r="D34" s="64" t="s">
        <v>78</v>
      </c>
      <c r="E34" s="1"/>
      <c r="F34" s="66">
        <f>'2017 2ºS - Região ABC e GRU'!F35</f>
        <v>322.84263959390864</v>
      </c>
      <c r="G34" s="67"/>
      <c r="H34" s="66">
        <f>'Reaj 2016 - Região S e SE '!R35</f>
        <v>4.690355329949238</v>
      </c>
      <c r="I34" s="67"/>
      <c r="J34" s="66">
        <f>'Reaj 2016 - Região S e SE '!T35</f>
        <v>308</v>
      </c>
      <c r="K34" s="68"/>
      <c r="L34" s="275">
        <f t="shared" si="1"/>
        <v>0.21698113207547171</v>
      </c>
      <c r="M34" s="163"/>
      <c r="N34" s="276">
        <f t="shared" si="2"/>
        <v>70.050761421319805</v>
      </c>
      <c r="O34" s="163"/>
      <c r="P34" s="277">
        <f t="shared" si="0"/>
        <v>252.79187817258884</v>
      </c>
      <c r="Q34" s="167"/>
      <c r="R34" s="277">
        <f t="shared" si="6"/>
        <v>3.7918781725888326</v>
      </c>
      <c r="S34" s="163"/>
      <c r="T34" s="317">
        <f t="shared" si="7"/>
        <v>249</v>
      </c>
      <c r="U34" s="178">
        <v>238.5</v>
      </c>
      <c r="V34" s="30"/>
      <c r="Z34" s="287">
        <v>2009</v>
      </c>
      <c r="AA34" s="288">
        <v>322.83999999999997</v>
      </c>
      <c r="AB34" s="288">
        <v>4.84</v>
      </c>
      <c r="AC34" s="288">
        <v>238.5</v>
      </c>
      <c r="AD34" s="171">
        <f t="shared" si="3"/>
        <v>2.6395939086683029E-3</v>
      </c>
      <c r="AE34" s="171">
        <f t="shared" si="8"/>
        <v>-1.0481218274111672</v>
      </c>
      <c r="AF34" s="171">
        <f t="shared" si="9"/>
        <v>10.5</v>
      </c>
      <c r="AG34" s="171"/>
      <c r="AH34" s="288" t="s">
        <v>628</v>
      </c>
      <c r="AJ34" s="7">
        <v>238.5</v>
      </c>
      <c r="AL34" s="61">
        <f t="shared" si="4"/>
        <v>0</v>
      </c>
      <c r="AM34" s="30">
        <f t="shared" si="5"/>
        <v>0</v>
      </c>
      <c r="AO34" s="292">
        <f>$F34-VLOOKUP($B34,'2017 2ºS - Região ABC e GRU'!$B$6:$F$51,5,FALSE)</f>
        <v>0</v>
      </c>
    </row>
    <row r="35" spans="1:56" hidden="1" x14ac:dyDescent="0.25">
      <c r="A35" s="1"/>
      <c r="B35" s="22">
        <f>IF('Reaj 2016 - Região S e SE '!B36="","",'Reaj 2016 - Região S e SE '!B36)</f>
        <v>1101</v>
      </c>
      <c r="C35" s="9"/>
      <c r="D35" s="64" t="s">
        <v>104</v>
      </c>
      <c r="E35" s="1"/>
      <c r="F35" s="66">
        <f>'2017 2ºS - Região ABC e GRU'!F36</f>
        <v>361.42131979695432</v>
      </c>
      <c r="G35" s="67"/>
      <c r="H35" s="66">
        <f>'Reaj 2016 - Região S e SE '!R36</f>
        <v>4.9492385786802027</v>
      </c>
      <c r="I35" s="67"/>
      <c r="J35" s="66">
        <f>'Reaj 2016 - Região S e SE '!T36</f>
        <v>325</v>
      </c>
      <c r="K35" s="68"/>
      <c r="L35" s="275">
        <f t="shared" si="1"/>
        <v>0.97191011235955049</v>
      </c>
      <c r="M35" s="163"/>
      <c r="N35" s="276">
        <f t="shared" si="2"/>
        <v>351.26903553299491</v>
      </c>
      <c r="O35" s="163"/>
      <c r="P35" s="277">
        <f t="shared" si="0"/>
        <v>10.152284263959391</v>
      </c>
      <c r="Q35" s="167"/>
      <c r="R35" s="277">
        <f t="shared" si="6"/>
        <v>0.15228426395939085</v>
      </c>
      <c r="S35" s="163"/>
      <c r="T35" s="317">
        <f t="shared" si="7"/>
        <v>10</v>
      </c>
      <c r="U35" s="178"/>
      <c r="V35" s="30"/>
      <c r="Z35" s="287">
        <v>0</v>
      </c>
      <c r="AA35" s="288">
        <v>0</v>
      </c>
      <c r="AB35" s="288">
        <v>0</v>
      </c>
      <c r="AC35" s="288">
        <v>0</v>
      </c>
      <c r="AD35" s="171">
        <f t="shared" si="3"/>
        <v>361.42131979695432</v>
      </c>
      <c r="AE35" s="171">
        <f t="shared" si="8"/>
        <v>0.15228426395939085</v>
      </c>
      <c r="AF35" s="171">
        <f t="shared" si="9"/>
        <v>10</v>
      </c>
      <c r="AG35" s="171"/>
      <c r="AH35" s="288" t="s">
        <v>234</v>
      </c>
      <c r="AL35" s="61">
        <f t="shared" si="4"/>
        <v>0</v>
      </c>
      <c r="AM35" s="30">
        <f t="shared" si="5"/>
        <v>2.4868995751603507E-14</v>
      </c>
      <c r="AO35" s="292">
        <f>$F35-VLOOKUP($B35,'2017 2ºS - Região ABC e GRU'!$B$6:$F$51,5,FALSE)</f>
        <v>0</v>
      </c>
    </row>
    <row r="36" spans="1:56" x14ac:dyDescent="0.25">
      <c r="A36" s="1"/>
      <c r="B36" s="22">
        <f>IF('Reaj 2016 - Região S e SE '!B37="","",'Reaj 2016 - Região S e SE '!B37)</f>
        <v>2010</v>
      </c>
      <c r="C36" s="9"/>
      <c r="D36" s="64" t="s">
        <v>79</v>
      </c>
      <c r="E36" s="1"/>
      <c r="F36" s="66">
        <f>'2017 2ºS - Região ABC e GRU'!F37</f>
        <v>322.84263959390864</v>
      </c>
      <c r="G36" s="67"/>
      <c r="H36" s="66">
        <f>'Reaj 2016 - Região S e SE '!R37</f>
        <v>4.690355329949238</v>
      </c>
      <c r="I36" s="67"/>
      <c r="J36" s="66">
        <f>'Reaj 2016 - Região S e SE '!T37</f>
        <v>308</v>
      </c>
      <c r="K36" s="68"/>
      <c r="L36" s="275">
        <f t="shared" si="1"/>
        <v>0.21698113207547171</v>
      </c>
      <c r="M36" s="163"/>
      <c r="N36" s="276">
        <f t="shared" si="2"/>
        <v>70.050761421319805</v>
      </c>
      <c r="O36" s="163"/>
      <c r="P36" s="277">
        <f t="shared" si="0"/>
        <v>252.79187817258884</v>
      </c>
      <c r="Q36" s="167"/>
      <c r="R36" s="277">
        <f t="shared" si="6"/>
        <v>3.7918781725888326</v>
      </c>
      <c r="S36" s="163"/>
      <c r="T36" s="317">
        <f t="shared" si="7"/>
        <v>249</v>
      </c>
      <c r="U36" s="178">
        <v>238.5</v>
      </c>
      <c r="V36" s="30"/>
      <c r="Z36" s="287">
        <v>2010</v>
      </c>
      <c r="AA36" s="288">
        <v>322.83999999999997</v>
      </c>
      <c r="AB36" s="288">
        <v>4.84</v>
      </c>
      <c r="AC36" s="288">
        <v>238.5</v>
      </c>
      <c r="AD36" s="171">
        <f t="shared" si="3"/>
        <v>2.6395939086683029E-3</v>
      </c>
      <c r="AE36" s="171">
        <f t="shared" si="8"/>
        <v>-1.0481218274111672</v>
      </c>
      <c r="AF36" s="171">
        <f t="shared" si="9"/>
        <v>10.5</v>
      </c>
      <c r="AG36" s="171"/>
      <c r="AH36" s="288" t="s">
        <v>629</v>
      </c>
      <c r="AJ36" s="7">
        <v>238.5</v>
      </c>
      <c r="AL36" s="61">
        <f t="shared" si="4"/>
        <v>0</v>
      </c>
      <c r="AM36" s="30">
        <f t="shared" si="5"/>
        <v>0</v>
      </c>
      <c r="AO36" s="292">
        <f>$F36-VLOOKUP($B36,'2017 2ºS - Região ABC e GRU'!$B$6:$F$51,5,FALSE)</f>
        <v>0</v>
      </c>
    </row>
    <row r="37" spans="1:56" hidden="1" x14ac:dyDescent="0.25">
      <c r="A37" s="1"/>
      <c r="B37" s="22">
        <f>IF('Reaj 2016 - Região S e SE '!B38="","",'Reaj 2016 - Região S e SE '!B38)</f>
        <v>1106</v>
      </c>
      <c r="C37" s="9"/>
      <c r="D37" s="64" t="s">
        <v>24</v>
      </c>
      <c r="E37" s="1"/>
      <c r="F37" s="66">
        <f>'2017 2ºS - Região ABC e GRU'!F38</f>
        <v>345.17766497461929</v>
      </c>
      <c r="G37" s="67"/>
      <c r="H37" s="66">
        <f>'Reaj 2016 - Região S e SE '!R38</f>
        <v>4.7512690355329941</v>
      </c>
      <c r="I37" s="67"/>
      <c r="J37" s="66">
        <f>'Reaj 2016 - Região S e SE '!T38</f>
        <v>312</v>
      </c>
      <c r="K37" s="68"/>
      <c r="L37" s="275">
        <f t="shared" si="1"/>
        <v>0.97058823529411753</v>
      </c>
      <c r="M37" s="163"/>
      <c r="N37" s="276">
        <f t="shared" si="2"/>
        <v>335.02538071065987</v>
      </c>
      <c r="O37" s="163"/>
      <c r="P37" s="277">
        <f t="shared" si="0"/>
        <v>10.152284263959391</v>
      </c>
      <c r="Q37" s="167"/>
      <c r="R37" s="277">
        <f t="shared" si="6"/>
        <v>0.15228426395939085</v>
      </c>
      <c r="S37" s="163"/>
      <c r="T37" s="317">
        <f t="shared" si="7"/>
        <v>10</v>
      </c>
      <c r="U37" s="178"/>
      <c r="V37" s="30"/>
      <c r="Z37" s="287">
        <v>0</v>
      </c>
      <c r="AA37" s="288">
        <v>0</v>
      </c>
      <c r="AB37" s="288">
        <v>0</v>
      </c>
      <c r="AC37" s="288">
        <v>0</v>
      </c>
      <c r="AD37" s="171">
        <f t="shared" si="3"/>
        <v>345.17766497461929</v>
      </c>
      <c r="AE37" s="171">
        <f t="shared" si="8"/>
        <v>0.15228426395939085</v>
      </c>
      <c r="AF37" s="171">
        <f t="shared" si="9"/>
        <v>10</v>
      </c>
      <c r="AG37" s="171"/>
      <c r="AH37" s="288" t="s">
        <v>234</v>
      </c>
      <c r="AL37" s="61">
        <f t="shared" si="4"/>
        <v>0</v>
      </c>
      <c r="AM37" s="30">
        <f t="shared" si="5"/>
        <v>2.4868995751603507E-14</v>
      </c>
      <c r="AO37" s="292">
        <f>$F37-VLOOKUP($B37,'2017 2ºS - Região ABC e GRU'!$B$6:$F$51,5,FALSE)</f>
        <v>0</v>
      </c>
    </row>
    <row r="38" spans="1:56" x14ac:dyDescent="0.25">
      <c r="A38" s="1"/>
      <c r="B38" s="99">
        <v>1137</v>
      </c>
      <c r="C38" s="100"/>
      <c r="D38" s="64" t="s">
        <v>288</v>
      </c>
      <c r="E38" s="1"/>
      <c r="F38" s="66">
        <f>F37</f>
        <v>345.17766497461929</v>
      </c>
      <c r="G38" s="67"/>
      <c r="H38" s="66"/>
      <c r="I38" s="67"/>
      <c r="J38" s="66"/>
      <c r="K38" s="68"/>
      <c r="L38" s="275">
        <f t="shared" si="1"/>
        <v>0.22058823529411761</v>
      </c>
      <c r="M38" s="163"/>
      <c r="N38" s="276">
        <f t="shared" si="2"/>
        <v>76.142131979695421</v>
      </c>
      <c r="O38" s="163"/>
      <c r="P38" s="277">
        <f t="shared" si="0"/>
        <v>269.03553299492387</v>
      </c>
      <c r="Q38" s="167"/>
      <c r="R38" s="277">
        <f t="shared" si="6"/>
        <v>4.0355329949238579</v>
      </c>
      <c r="S38" s="163"/>
      <c r="T38" s="317">
        <f t="shared" si="7"/>
        <v>265</v>
      </c>
      <c r="U38" s="294">
        <v>254.99950000000001</v>
      </c>
      <c r="V38" s="30"/>
      <c r="Z38" s="287">
        <v>1137</v>
      </c>
      <c r="AA38" s="288">
        <v>345.18</v>
      </c>
      <c r="AB38" s="288">
        <v>5.18</v>
      </c>
      <c r="AC38" s="288">
        <v>254.99950000000001</v>
      </c>
      <c r="AD38" s="171">
        <f t="shared" si="3"/>
        <v>-2.3350253807166155E-3</v>
      </c>
      <c r="AE38" s="171">
        <f t="shared" si="8"/>
        <v>-1.1444670050761419</v>
      </c>
      <c r="AF38" s="171">
        <f t="shared" si="9"/>
        <v>10.000499999999988</v>
      </c>
      <c r="AG38" s="171"/>
      <c r="AH38" s="288" t="s">
        <v>630</v>
      </c>
      <c r="AJ38" s="7">
        <v>254.99950000000001</v>
      </c>
      <c r="AL38" s="61">
        <f t="shared" si="4"/>
        <v>0</v>
      </c>
      <c r="AM38" s="30">
        <f t="shared" si="5"/>
        <v>0</v>
      </c>
      <c r="AO38" s="292">
        <f>$F38-VLOOKUP($B38,'2017 2ºS - Região ABC e GRU'!$B$6:$F$51,5,FALSE)</f>
        <v>0</v>
      </c>
    </row>
    <row r="39" spans="1:56" hidden="1" x14ac:dyDescent="0.25">
      <c r="A39" s="1"/>
      <c r="B39" s="22">
        <f>IF('Reaj 2016 - Região S e SE '!B39="","",'Reaj 2016 - Região S e SE '!B39)</f>
        <v>1131</v>
      </c>
      <c r="C39" s="9"/>
      <c r="D39" s="64" t="s">
        <v>25</v>
      </c>
      <c r="E39" s="1"/>
      <c r="F39" s="66">
        <f>'2017 2ºS - Região ABC e GRU'!F40</f>
        <v>345.17766497461929</v>
      </c>
      <c r="G39" s="67"/>
      <c r="H39" s="66">
        <f>'Reaj 2016 - Região S e SE '!R39</f>
        <v>4.7512690355329941</v>
      </c>
      <c r="I39" s="67"/>
      <c r="J39" s="66">
        <f>'Reaj 2016 - Região S e SE '!T39</f>
        <v>312</v>
      </c>
      <c r="K39" s="68"/>
      <c r="L39" s="275">
        <f t="shared" si="1"/>
        <v>0.97058823529411753</v>
      </c>
      <c r="M39" s="163"/>
      <c r="N39" s="276">
        <f t="shared" si="2"/>
        <v>335.02538071065987</v>
      </c>
      <c r="O39" s="163"/>
      <c r="P39" s="277">
        <f t="shared" si="0"/>
        <v>10.152284263959391</v>
      </c>
      <c r="Q39" s="167"/>
      <c r="R39" s="277">
        <f t="shared" si="6"/>
        <v>0.15228426395939085</v>
      </c>
      <c r="S39" s="163"/>
      <c r="T39" s="317">
        <f t="shared" si="7"/>
        <v>10</v>
      </c>
      <c r="U39" s="178"/>
      <c r="V39" s="30"/>
      <c r="Z39" s="287">
        <v>0</v>
      </c>
      <c r="AA39" s="288">
        <v>0</v>
      </c>
      <c r="AB39" s="288">
        <v>0</v>
      </c>
      <c r="AC39" s="288">
        <v>0</v>
      </c>
      <c r="AD39" s="171">
        <f t="shared" si="3"/>
        <v>345.17766497461929</v>
      </c>
      <c r="AE39" s="171">
        <f t="shared" si="8"/>
        <v>0.15228426395939085</v>
      </c>
      <c r="AF39" s="171">
        <f t="shared" si="9"/>
        <v>10</v>
      </c>
      <c r="AG39" s="171"/>
      <c r="AH39" s="288" t="s">
        <v>234</v>
      </c>
      <c r="AL39" s="61">
        <f t="shared" si="4"/>
        <v>0</v>
      </c>
      <c r="AM39" s="30">
        <f t="shared" si="5"/>
        <v>2.4868995751603507E-14</v>
      </c>
      <c r="AO39" s="292">
        <f>$F39-VLOOKUP($B39,'2017 2ºS - Região ABC e GRU'!$B$6:$F$51,5,FALSE)</f>
        <v>0</v>
      </c>
    </row>
    <row r="40" spans="1:56" x14ac:dyDescent="0.25">
      <c r="A40" s="1"/>
      <c r="B40" s="22">
        <v>1104</v>
      </c>
      <c r="C40" s="9"/>
      <c r="D40" s="64" t="s">
        <v>95</v>
      </c>
      <c r="E40" s="1"/>
      <c r="F40" s="66">
        <f>'2017 2ºS - Região ABC e GRU'!F41</f>
        <v>310.65989847715736</v>
      </c>
      <c r="G40" s="67"/>
      <c r="H40" s="66">
        <f>'Reaj 2016 - Região S e SE '!R41</f>
        <v>4.690355329949238</v>
      </c>
      <c r="I40" s="67"/>
      <c r="J40" s="66">
        <f>'Reaj 2016 - Região S e SE '!T41</f>
        <v>308</v>
      </c>
      <c r="K40" s="68"/>
      <c r="L40" s="275">
        <f t="shared" si="1"/>
        <v>0.2156862745098039</v>
      </c>
      <c r="M40" s="163"/>
      <c r="N40" s="276">
        <f t="shared" si="2"/>
        <v>67.005076142131969</v>
      </c>
      <c r="O40" s="163"/>
      <c r="P40" s="277">
        <f t="shared" si="0"/>
        <v>243.65482233502539</v>
      </c>
      <c r="Q40" s="167"/>
      <c r="R40" s="277">
        <f t="shared" si="6"/>
        <v>3.6548223350253806</v>
      </c>
      <c r="S40" s="163"/>
      <c r="T40" s="317">
        <f t="shared" si="7"/>
        <v>240</v>
      </c>
      <c r="U40" s="178">
        <v>229.5</v>
      </c>
      <c r="V40" s="30"/>
      <c r="Z40" s="287">
        <v>1104</v>
      </c>
      <c r="AA40" s="288">
        <v>310.66000000000003</v>
      </c>
      <c r="AB40" s="288">
        <v>4.66</v>
      </c>
      <c r="AC40" s="288">
        <v>229.5</v>
      </c>
      <c r="AD40" s="171">
        <f t="shared" si="3"/>
        <v>-1.0152284266951028E-4</v>
      </c>
      <c r="AE40" s="171">
        <f t="shared" si="8"/>
        <v>-1.0051776649746196</v>
      </c>
      <c r="AF40" s="171">
        <f t="shared" si="9"/>
        <v>10.5</v>
      </c>
      <c r="AG40" s="171"/>
      <c r="AH40" s="288" t="s">
        <v>631</v>
      </c>
      <c r="AJ40" s="7">
        <v>229.5</v>
      </c>
      <c r="AL40" s="61">
        <f t="shared" si="4"/>
        <v>0</v>
      </c>
      <c r="AM40" s="30">
        <f t="shared" si="5"/>
        <v>0</v>
      </c>
      <c r="AO40" s="292">
        <f>$F40-VLOOKUP($B40,'2017 2ºS - Região ABC e GRU'!$B$6:$F$51,5,FALSE)</f>
        <v>0</v>
      </c>
    </row>
    <row r="41" spans="1:56" hidden="1" x14ac:dyDescent="0.25">
      <c r="A41" s="1"/>
      <c r="B41" s="22">
        <f>IF('Reaj 2016 - Região S e SE '!B42="","",'Reaj 2016 - Região S e SE '!B42)</f>
        <v>1111</v>
      </c>
      <c r="C41" s="9"/>
      <c r="D41" s="64" t="s">
        <v>40</v>
      </c>
      <c r="E41" s="1"/>
      <c r="F41" s="66">
        <f>'2017 2ºS - Região ABC e GRU'!F42</f>
        <v>361.42131979695432</v>
      </c>
      <c r="G41" s="67"/>
      <c r="H41" s="66">
        <f>'Reaj 2016 - Região S e SE '!R42</f>
        <v>4.9492385786802027</v>
      </c>
      <c r="I41" s="67"/>
      <c r="J41" s="66">
        <f>'Reaj 2016 - Região S e SE '!T42</f>
        <v>325</v>
      </c>
      <c r="K41" s="68"/>
      <c r="L41" s="275">
        <f t="shared" si="1"/>
        <v>0.97191011235955049</v>
      </c>
      <c r="M41" s="163"/>
      <c r="N41" s="276">
        <f t="shared" si="2"/>
        <v>351.26903553299491</v>
      </c>
      <c r="O41" s="163"/>
      <c r="P41" s="277">
        <f t="shared" si="0"/>
        <v>10.152284263959391</v>
      </c>
      <c r="Q41" s="167"/>
      <c r="R41" s="277">
        <f t="shared" si="6"/>
        <v>0.15228426395939085</v>
      </c>
      <c r="S41" s="163"/>
      <c r="T41" s="317">
        <f t="shared" si="7"/>
        <v>10</v>
      </c>
      <c r="U41" s="178"/>
      <c r="V41" s="30"/>
      <c r="Z41" s="287">
        <v>0</v>
      </c>
      <c r="AA41" s="288">
        <v>0</v>
      </c>
      <c r="AB41" s="288">
        <v>0</v>
      </c>
      <c r="AC41" s="288">
        <v>0</v>
      </c>
      <c r="AD41" s="171">
        <f t="shared" si="3"/>
        <v>361.42131979695432</v>
      </c>
      <c r="AE41" s="171">
        <f t="shared" si="8"/>
        <v>0.15228426395939085</v>
      </c>
      <c r="AF41" s="171">
        <f t="shared" si="9"/>
        <v>10</v>
      </c>
      <c r="AG41" s="171"/>
      <c r="AH41" s="288" t="s">
        <v>234</v>
      </c>
      <c r="AL41" s="61">
        <f t="shared" si="4"/>
        <v>0</v>
      </c>
      <c r="AM41" s="30">
        <f t="shared" si="5"/>
        <v>2.4868995751603507E-14</v>
      </c>
      <c r="AO41" s="292">
        <f>$F41-VLOOKUP($B41,'2017 2ºS - Região ABC e GRU'!$B$6:$F$51,5,FALSE)</f>
        <v>0</v>
      </c>
    </row>
    <row r="42" spans="1:56" x14ac:dyDescent="0.25">
      <c r="A42" s="1"/>
      <c r="B42" s="22">
        <f>IF('Reaj 2016 - Região S e SE '!B43="","",'Reaj 2016 - Região S e SE '!B43)</f>
        <v>2006</v>
      </c>
      <c r="C42" s="9"/>
      <c r="D42" s="64" t="s">
        <v>80</v>
      </c>
      <c r="E42" s="1"/>
      <c r="F42" s="66">
        <f>'2017 2ºS - Região ABC e GRU'!F43</f>
        <v>322.84263959390864</v>
      </c>
      <c r="G42" s="67"/>
      <c r="H42" s="66">
        <f>'Reaj 2016 - Região S e SE '!R43</f>
        <v>4.690355329949238</v>
      </c>
      <c r="I42" s="67"/>
      <c r="J42" s="66">
        <f>'Reaj 2016 - Região S e SE '!T43</f>
        <v>308</v>
      </c>
      <c r="K42" s="68"/>
      <c r="L42" s="275">
        <f t="shared" si="1"/>
        <v>0.21698113207547171</v>
      </c>
      <c r="M42" s="163"/>
      <c r="N42" s="276">
        <f t="shared" si="2"/>
        <v>70.050761421319805</v>
      </c>
      <c r="O42" s="163"/>
      <c r="P42" s="277">
        <f t="shared" si="0"/>
        <v>252.79187817258884</v>
      </c>
      <c r="Q42" s="167"/>
      <c r="R42" s="277">
        <f t="shared" si="6"/>
        <v>3.7918781725888326</v>
      </c>
      <c r="S42" s="163"/>
      <c r="T42" s="317">
        <f t="shared" si="7"/>
        <v>249</v>
      </c>
      <c r="U42" s="178">
        <v>238.5</v>
      </c>
      <c r="V42" s="30"/>
      <c r="Z42" s="287">
        <v>2006</v>
      </c>
      <c r="AA42" s="288">
        <v>322.83999999999997</v>
      </c>
      <c r="AB42" s="288">
        <v>4.84</v>
      </c>
      <c r="AC42" s="288">
        <v>238.5</v>
      </c>
      <c r="AD42" s="171">
        <f t="shared" si="3"/>
        <v>2.6395939086683029E-3</v>
      </c>
      <c r="AE42" s="171">
        <f t="shared" si="8"/>
        <v>-1.0481218274111672</v>
      </c>
      <c r="AF42" s="171">
        <f t="shared" si="9"/>
        <v>10.5</v>
      </c>
      <c r="AG42" s="171"/>
      <c r="AH42" s="288" t="s">
        <v>632</v>
      </c>
      <c r="AJ42" s="7">
        <v>238.5</v>
      </c>
      <c r="AL42" s="61">
        <f t="shared" si="4"/>
        <v>0</v>
      </c>
      <c r="AM42" s="30">
        <f t="shared" si="5"/>
        <v>0</v>
      </c>
      <c r="AO42" s="292">
        <f>$F42-VLOOKUP($B42,'2017 2ºS - Região ABC e GRU'!$B$6:$F$51,5,FALSE)</f>
        <v>0</v>
      </c>
    </row>
    <row r="43" spans="1:56" x14ac:dyDescent="0.25">
      <c r="A43" s="1"/>
      <c r="B43" s="22">
        <f>IF('Reaj 2016 - Região S e SE '!B44="","",'Reaj 2016 - Região S e SE '!B44)</f>
        <v>1102</v>
      </c>
      <c r="C43" s="9"/>
      <c r="D43" s="64" t="s">
        <v>26</v>
      </c>
      <c r="E43" s="1"/>
      <c r="F43" s="66">
        <f>'2017 2ºS - Região ABC e GRU'!F44</f>
        <v>361.42131979695432</v>
      </c>
      <c r="G43" s="67"/>
      <c r="H43" s="66">
        <f>'Reaj 2016 - Região S e SE '!R44</f>
        <v>4.9492385786802027</v>
      </c>
      <c r="I43" s="67"/>
      <c r="J43" s="66">
        <f>'Reaj 2016 - Região S e SE '!T44</f>
        <v>325</v>
      </c>
      <c r="K43" s="68"/>
      <c r="L43" s="275">
        <f t="shared" si="1"/>
        <v>0.22191011235955049</v>
      </c>
      <c r="M43" s="163"/>
      <c r="N43" s="276">
        <f t="shared" si="2"/>
        <v>80.203045685279164</v>
      </c>
      <c r="O43" s="163"/>
      <c r="P43" s="277">
        <f t="shared" si="0"/>
        <v>281.21827411167516</v>
      </c>
      <c r="Q43" s="167"/>
      <c r="R43" s="277">
        <f t="shared" si="6"/>
        <v>4.218274111675127</v>
      </c>
      <c r="S43" s="163"/>
      <c r="T43" s="317">
        <f t="shared" si="7"/>
        <v>277</v>
      </c>
      <c r="U43" s="178">
        <v>267</v>
      </c>
      <c r="V43" s="30"/>
      <c r="Z43" s="287">
        <v>1102</v>
      </c>
      <c r="AA43" s="288">
        <v>361.42</v>
      </c>
      <c r="AB43" s="288">
        <v>5.42</v>
      </c>
      <c r="AC43" s="288">
        <v>267</v>
      </c>
      <c r="AD43" s="171">
        <f t="shared" si="3"/>
        <v>1.3197969543057297E-3</v>
      </c>
      <c r="AE43" s="171">
        <f t="shared" si="8"/>
        <v>-1.2017258883248729</v>
      </c>
      <c r="AF43" s="171">
        <f t="shared" si="9"/>
        <v>10</v>
      </c>
      <c r="AG43" s="171"/>
      <c r="AH43" s="288" t="s">
        <v>633</v>
      </c>
      <c r="AJ43" s="7">
        <v>267</v>
      </c>
      <c r="AL43" s="61">
        <f t="shared" si="4"/>
        <v>0</v>
      </c>
      <c r="AM43" s="30">
        <f t="shared" si="5"/>
        <v>0</v>
      </c>
      <c r="AO43" s="292">
        <f>$F43-VLOOKUP($B43,'2017 2ºS - Região ABC e GRU'!$B$6:$F$51,5,FALSE)</f>
        <v>0</v>
      </c>
    </row>
    <row r="44" spans="1:56" x14ac:dyDescent="0.25">
      <c r="A44" s="1"/>
      <c r="B44" s="22">
        <f>IF('Reaj 2016 - Região S e SE '!B45="","",'Reaj 2016 - Região S e SE '!B45)</f>
        <v>2005</v>
      </c>
      <c r="C44" s="9"/>
      <c r="D44" s="64" t="s">
        <v>81</v>
      </c>
      <c r="E44" s="1"/>
      <c r="F44" s="66">
        <f>'2017 2ºS - Região ABC e GRU'!F45</f>
        <v>322.84263959390864</v>
      </c>
      <c r="G44" s="67"/>
      <c r="H44" s="66">
        <f>'Reaj 2016 - Região S e SE '!R45</f>
        <v>4.690355329949238</v>
      </c>
      <c r="I44" s="67"/>
      <c r="J44" s="66">
        <f>'Reaj 2016 - Região S e SE '!T45</f>
        <v>308</v>
      </c>
      <c r="K44" s="68"/>
      <c r="L44" s="275">
        <f t="shared" si="1"/>
        <v>0.21698113207547171</v>
      </c>
      <c r="M44" s="163"/>
      <c r="N44" s="276">
        <f t="shared" si="2"/>
        <v>70.050761421319805</v>
      </c>
      <c r="O44" s="163"/>
      <c r="P44" s="277">
        <f t="shared" si="0"/>
        <v>252.79187817258884</v>
      </c>
      <c r="Q44" s="167"/>
      <c r="R44" s="277">
        <f t="shared" si="6"/>
        <v>3.7918781725888326</v>
      </c>
      <c r="S44" s="163"/>
      <c r="T44" s="317">
        <f t="shared" si="7"/>
        <v>249</v>
      </c>
      <c r="U44" s="178">
        <v>238.5</v>
      </c>
      <c r="V44" s="30"/>
      <c r="Z44" s="287">
        <v>2005</v>
      </c>
      <c r="AA44" s="288">
        <v>322.83999999999997</v>
      </c>
      <c r="AB44" s="288">
        <v>4.84</v>
      </c>
      <c r="AC44" s="288">
        <v>238.5</v>
      </c>
      <c r="AD44" s="171">
        <f t="shared" si="3"/>
        <v>2.6395939086683029E-3</v>
      </c>
      <c r="AE44" s="171">
        <f t="shared" si="8"/>
        <v>-1.0481218274111672</v>
      </c>
      <c r="AF44" s="171">
        <f t="shared" si="9"/>
        <v>10.5</v>
      </c>
      <c r="AG44" s="171"/>
      <c r="AH44" s="288" t="s">
        <v>634</v>
      </c>
      <c r="AJ44" s="7">
        <v>238.5</v>
      </c>
      <c r="AL44" s="61">
        <f t="shared" si="4"/>
        <v>0</v>
      </c>
      <c r="AM44" s="30">
        <f t="shared" si="5"/>
        <v>0</v>
      </c>
      <c r="AO44" s="292">
        <f>$F44-VLOOKUP($B44,'2017 2ºS - Região ABC e GRU'!$B$6:$F$51,5,FALSE)</f>
        <v>0</v>
      </c>
    </row>
    <row r="45" spans="1:56" hidden="1" x14ac:dyDescent="0.25">
      <c r="A45" s="1"/>
      <c r="B45" s="22">
        <f>IF('Reaj 2016 - Região S e SE '!B46="","",'Reaj 2016 - Região S e SE '!B46)</f>
        <v>1108</v>
      </c>
      <c r="C45" s="9"/>
      <c r="D45" s="64" t="s">
        <v>112</v>
      </c>
      <c r="E45" s="1"/>
      <c r="F45" s="66">
        <f>'2017 2ºS - Região ABC e GRU'!F46</f>
        <v>345.17766497461929</v>
      </c>
      <c r="G45" s="67"/>
      <c r="H45" s="66">
        <f>'Reaj 2016 - Região S e SE '!R46</f>
        <v>4.7512690355329941</v>
      </c>
      <c r="I45" s="67"/>
      <c r="J45" s="66">
        <f>'Reaj 2016 - Região S e SE '!T46</f>
        <v>312</v>
      </c>
      <c r="K45" s="68"/>
      <c r="L45" s="275">
        <f t="shared" si="1"/>
        <v>0.97058823529411753</v>
      </c>
      <c r="M45" s="163"/>
      <c r="N45" s="276">
        <f t="shared" si="2"/>
        <v>335.02538071065987</v>
      </c>
      <c r="O45" s="163"/>
      <c r="P45" s="277">
        <f t="shared" si="0"/>
        <v>10.152284263959391</v>
      </c>
      <c r="Q45" s="167"/>
      <c r="R45" s="277">
        <f t="shared" si="6"/>
        <v>0.15228426395939085</v>
      </c>
      <c r="S45" s="163"/>
      <c r="T45" s="317">
        <f t="shared" si="7"/>
        <v>10</v>
      </c>
      <c r="U45" s="178"/>
      <c r="V45" s="30"/>
      <c r="Z45" s="287">
        <v>0</v>
      </c>
      <c r="AA45" s="288">
        <v>0</v>
      </c>
      <c r="AB45" s="288">
        <v>0</v>
      </c>
      <c r="AC45" s="288">
        <v>0</v>
      </c>
      <c r="AD45" s="171">
        <f t="shared" si="3"/>
        <v>345.17766497461929</v>
      </c>
      <c r="AE45" s="171">
        <f t="shared" si="8"/>
        <v>0.15228426395939085</v>
      </c>
      <c r="AF45" s="171">
        <f t="shared" si="9"/>
        <v>10</v>
      </c>
      <c r="AG45" s="171"/>
      <c r="AH45" s="288" t="s">
        <v>234</v>
      </c>
      <c r="AL45" s="61">
        <f t="shared" si="4"/>
        <v>0</v>
      </c>
      <c r="AM45" s="30">
        <f t="shared" si="5"/>
        <v>2.4868995751603507E-14</v>
      </c>
      <c r="AO45" s="292">
        <f>$F45-VLOOKUP($B45,'2017 2ºS - Região ABC e GRU'!$B$6:$F$51,5,FALSE)</f>
        <v>0</v>
      </c>
    </row>
    <row r="46" spans="1:56" ht="26.25" x14ac:dyDescent="0.25">
      <c r="A46" s="1"/>
      <c r="B46" s="99">
        <v>1138</v>
      </c>
      <c r="C46" s="100"/>
      <c r="D46" s="64" t="s">
        <v>391</v>
      </c>
      <c r="E46" s="1"/>
      <c r="F46" s="66">
        <f>F45</f>
        <v>345.17766497461929</v>
      </c>
      <c r="G46" s="67"/>
      <c r="H46" s="66"/>
      <c r="I46" s="67"/>
      <c r="J46" s="66"/>
      <c r="K46" s="68"/>
      <c r="L46" s="275">
        <f t="shared" si="1"/>
        <v>0.22058823529411761</v>
      </c>
      <c r="M46" s="163"/>
      <c r="N46" s="276">
        <f t="shared" si="2"/>
        <v>76.142131979695421</v>
      </c>
      <c r="O46" s="163"/>
      <c r="P46" s="277">
        <f t="shared" si="0"/>
        <v>269.03553299492387</v>
      </c>
      <c r="Q46" s="167"/>
      <c r="R46" s="277">
        <f t="shared" si="6"/>
        <v>4.0355329949238579</v>
      </c>
      <c r="S46" s="163"/>
      <c r="T46" s="317">
        <f t="shared" si="7"/>
        <v>265</v>
      </c>
      <c r="U46" s="294">
        <v>254.99950000000001</v>
      </c>
      <c r="V46" s="30"/>
      <c r="Z46" s="287">
        <v>1138</v>
      </c>
      <c r="AA46" s="288">
        <v>345.18</v>
      </c>
      <c r="AB46" s="288">
        <v>5.18</v>
      </c>
      <c r="AC46" s="288">
        <v>254.99950000000001</v>
      </c>
      <c r="AD46" s="171">
        <f t="shared" si="3"/>
        <v>-2.3350253807166155E-3</v>
      </c>
      <c r="AE46" s="171">
        <f t="shared" si="8"/>
        <v>-1.1444670050761419</v>
      </c>
      <c r="AF46" s="171">
        <f t="shared" si="9"/>
        <v>10.000499999999988</v>
      </c>
      <c r="AG46" s="171"/>
      <c r="AH46" s="288" t="s">
        <v>635</v>
      </c>
      <c r="AJ46" s="7">
        <v>254.99950000000001</v>
      </c>
      <c r="AL46" s="61">
        <f t="shared" si="4"/>
        <v>0</v>
      </c>
      <c r="AM46" s="30">
        <f t="shared" si="5"/>
        <v>0</v>
      </c>
      <c r="AO46" s="292">
        <f>$F46-VLOOKUP($B46,'2017 2ºS - Região ABC e GRU'!$B$6:$F$51,5,FALSE)</f>
        <v>0</v>
      </c>
    </row>
    <row r="47" spans="1:56" x14ac:dyDescent="0.25">
      <c r="A47" s="1"/>
      <c r="B47" s="22">
        <f>IF('Reaj 2016 - Região S e SE '!B48="","",'Reaj 2016 - Região S e SE '!B48)</f>
        <v>1127</v>
      </c>
      <c r="C47" s="9"/>
      <c r="D47" s="64" t="s">
        <v>103</v>
      </c>
      <c r="E47" s="1"/>
      <c r="F47" s="66">
        <f>'2017 2ºS - Região ABC e GRU'!F48</f>
        <v>340.10152284263961</v>
      </c>
      <c r="G47" s="67"/>
      <c r="H47" s="66">
        <f>'Reaj 2016 - Região S e SE '!R48</f>
        <v>4.690355329949238</v>
      </c>
      <c r="I47" s="67"/>
      <c r="J47" s="66">
        <f>'Reaj 2016 - Região S e SE '!T48</f>
        <v>308</v>
      </c>
      <c r="K47" s="68"/>
      <c r="L47" s="275">
        <f t="shared" si="1"/>
        <v>0.217910447761194</v>
      </c>
      <c r="M47" s="163"/>
      <c r="N47" s="276">
        <f t="shared" si="2"/>
        <v>74.111675126903549</v>
      </c>
      <c r="O47" s="163"/>
      <c r="P47" s="277">
        <f t="shared" si="0"/>
        <v>265.98984771573606</v>
      </c>
      <c r="Q47" s="167"/>
      <c r="R47" s="277">
        <f t="shared" si="6"/>
        <v>3.9898477157360408</v>
      </c>
      <c r="S47" s="163"/>
      <c r="T47" s="317">
        <f t="shared" si="7"/>
        <v>262</v>
      </c>
      <c r="U47" s="178">
        <v>251.25</v>
      </c>
      <c r="V47" s="30"/>
      <c r="Z47" s="287">
        <v>1127</v>
      </c>
      <c r="AA47" s="288">
        <v>340.1</v>
      </c>
      <c r="AB47" s="288">
        <v>5.0999999999999996</v>
      </c>
      <c r="AC47" s="288">
        <v>251.25</v>
      </c>
      <c r="AD47" s="171">
        <f t="shared" si="3"/>
        <v>1.5228426395879069E-3</v>
      </c>
      <c r="AE47" s="171">
        <f t="shared" si="8"/>
        <v>-1.1101522842639588</v>
      </c>
      <c r="AF47" s="171">
        <f t="shared" si="9"/>
        <v>10.75</v>
      </c>
      <c r="AG47" s="171"/>
      <c r="AH47" s="288" t="s">
        <v>636</v>
      </c>
      <c r="AJ47" s="7">
        <v>251.25</v>
      </c>
      <c r="AL47" s="61">
        <f t="shared" si="4"/>
        <v>0</v>
      </c>
      <c r="AM47" s="30">
        <f t="shared" si="5"/>
        <v>0</v>
      </c>
      <c r="AO47" s="292">
        <f>$F47-VLOOKUP($B47,'2017 2ºS - Região ABC e GRU'!$B$6:$F$51,5,FALSE)</f>
        <v>0</v>
      </c>
    </row>
    <row r="48" spans="1:56" hidden="1" x14ac:dyDescent="0.25">
      <c r="A48" s="1"/>
      <c r="B48" s="22">
        <f>IF('Reaj 2016 - Região S e SE '!B49="","",'Reaj 2016 - Região S e SE '!B49)</f>
        <v>1123</v>
      </c>
      <c r="C48" s="9"/>
      <c r="D48" s="64" t="s">
        <v>28</v>
      </c>
      <c r="E48" s="1"/>
      <c r="F48" s="66">
        <f>'2017 2ºS - Região ABC e GRU'!F49</f>
        <v>398.98477157360406</v>
      </c>
      <c r="G48" s="67"/>
      <c r="H48" s="66">
        <f>'Reaj 2016 - Região S e SE '!R49</f>
        <v>5.4822335025380706</v>
      </c>
      <c r="I48" s="67"/>
      <c r="J48" s="66">
        <f>'Reaj 2016 - Região S e SE '!T49</f>
        <v>360</v>
      </c>
      <c r="K48" s="68"/>
      <c r="L48" s="275">
        <f t="shared" si="1"/>
        <v>0.97455470737913474</v>
      </c>
      <c r="M48" s="163"/>
      <c r="N48" s="276">
        <f t="shared" si="2"/>
        <v>388.83248730964465</v>
      </c>
      <c r="O48" s="163"/>
      <c r="P48" s="277">
        <f t="shared" si="0"/>
        <v>10.152284263959391</v>
      </c>
      <c r="Q48" s="167"/>
      <c r="R48" s="277">
        <f t="shared" si="6"/>
        <v>0.15228426395939085</v>
      </c>
      <c r="S48" s="163"/>
      <c r="T48" s="317">
        <f t="shared" si="7"/>
        <v>10</v>
      </c>
      <c r="U48" s="178"/>
      <c r="V48" s="30"/>
      <c r="Z48" s="287">
        <v>0</v>
      </c>
      <c r="AA48" s="288">
        <v>0</v>
      </c>
      <c r="AB48" s="288">
        <v>0</v>
      </c>
      <c r="AC48" s="288">
        <v>0</v>
      </c>
      <c r="AD48" s="171">
        <f t="shared" si="3"/>
        <v>398.98477157360406</v>
      </c>
      <c r="AE48" s="171">
        <f t="shared" si="8"/>
        <v>0.15228426395939085</v>
      </c>
      <c r="AF48" s="171">
        <f t="shared" si="9"/>
        <v>10</v>
      </c>
      <c r="AG48" s="171"/>
      <c r="AH48" s="288" t="s">
        <v>234</v>
      </c>
      <c r="AL48" s="61">
        <f t="shared" si="4"/>
        <v>0</v>
      </c>
      <c r="AM48" s="30">
        <f t="shared" si="5"/>
        <v>2.4868995751603507E-14</v>
      </c>
      <c r="AO48" s="292">
        <f>$F48-VLOOKUP($B48,'2017 2ºS - Região ABC e GRU'!$B$6:$F$51,5,FALSE)</f>
        <v>0</v>
      </c>
    </row>
    <row r="49" spans="1:56" x14ac:dyDescent="0.25">
      <c r="A49" s="1"/>
      <c r="B49" s="22">
        <f>IF('Reaj 2016 - Região S e SE '!B50="","",'Reaj 2016 - Região S e SE '!B50)</f>
        <v>1103</v>
      </c>
      <c r="C49" s="9"/>
      <c r="D49" s="64" t="s">
        <v>29</v>
      </c>
      <c r="E49" s="1"/>
      <c r="F49" s="66">
        <f>'2017 2ºS - Região ABC e GRU'!F50</f>
        <v>398.98477157360406</v>
      </c>
      <c r="G49" s="67"/>
      <c r="H49" s="66">
        <f>'Reaj 2016 - Região S e SE '!R50</f>
        <v>5.4822335025380706</v>
      </c>
      <c r="I49" s="67"/>
      <c r="J49" s="66">
        <f>'Reaj 2016 - Região S e SE '!T50</f>
        <v>360</v>
      </c>
      <c r="K49" s="68"/>
      <c r="L49" s="275">
        <f t="shared" si="1"/>
        <v>0.22391857506361323</v>
      </c>
      <c r="M49" s="163"/>
      <c r="N49" s="276">
        <f t="shared" si="2"/>
        <v>89.340101522842644</v>
      </c>
      <c r="O49" s="163"/>
      <c r="P49" s="277">
        <f t="shared" si="0"/>
        <v>309.64467005076142</v>
      </c>
      <c r="Q49" s="167"/>
      <c r="R49" s="277">
        <f t="shared" si="6"/>
        <v>4.6446700507614214</v>
      </c>
      <c r="S49" s="163"/>
      <c r="T49" s="317">
        <f t="shared" si="7"/>
        <v>305</v>
      </c>
      <c r="U49" s="178">
        <v>294.74647500000003</v>
      </c>
      <c r="V49" s="30"/>
      <c r="Z49" s="287">
        <v>1103</v>
      </c>
      <c r="AA49" s="288">
        <v>398.98</v>
      </c>
      <c r="AB49" s="288">
        <v>5.9847000000000001</v>
      </c>
      <c r="AC49" s="288">
        <v>294.74647500000003</v>
      </c>
      <c r="AD49" s="171">
        <f t="shared" si="3"/>
        <v>4.7715736040458978E-3</v>
      </c>
      <c r="AE49" s="171">
        <f t="shared" si="8"/>
        <v>-1.3400299492385788</v>
      </c>
      <c r="AF49" s="171">
        <f t="shared" si="9"/>
        <v>10.253524999999968</v>
      </c>
      <c r="AG49" s="171"/>
      <c r="AH49" s="288" t="s">
        <v>637</v>
      </c>
      <c r="AJ49" s="7">
        <v>294.74647500000003</v>
      </c>
      <c r="AL49" s="61">
        <f t="shared" si="4"/>
        <v>0</v>
      </c>
      <c r="AM49" s="30">
        <f t="shared" si="5"/>
        <v>0</v>
      </c>
      <c r="AO49" s="292">
        <f>$F49-VLOOKUP($B49,'2017 2ºS - Região ABC e GRU'!$B$6:$F$51,5,FALSE)</f>
        <v>0</v>
      </c>
    </row>
    <row r="50" spans="1:56" x14ac:dyDescent="0.25">
      <c r="A50" s="1"/>
      <c r="B50" s="22">
        <f>IF('Reaj 2016 - Região S e SE '!B51="","",'Reaj 2016 - Região S e SE '!B51)</f>
        <v>1163</v>
      </c>
      <c r="C50" s="9"/>
      <c r="D50" s="64" t="s">
        <v>30</v>
      </c>
      <c r="E50" s="1"/>
      <c r="F50" s="66">
        <f>'2017 2ºS - Região ABC e GRU'!F51</f>
        <v>324.87309644670052</v>
      </c>
      <c r="G50" s="67"/>
      <c r="H50" s="66">
        <f>'Reaj 2016 - Região S e SE '!R51</f>
        <v>4.4619289340101522</v>
      </c>
      <c r="I50" s="67"/>
      <c r="J50" s="66">
        <f>'Reaj 2016 - Região S e SE '!T51</f>
        <v>293</v>
      </c>
      <c r="K50" s="68"/>
      <c r="L50" s="275">
        <f t="shared" si="1"/>
        <v>0.21875</v>
      </c>
      <c r="M50" s="163"/>
      <c r="N50" s="276">
        <f t="shared" si="2"/>
        <v>71.065989847715741</v>
      </c>
      <c r="O50" s="163"/>
      <c r="P50" s="277">
        <f t="shared" si="0"/>
        <v>253.80710659898477</v>
      </c>
      <c r="Q50" s="167"/>
      <c r="R50" s="277">
        <f t="shared" si="6"/>
        <v>3.8071065989847717</v>
      </c>
      <c r="S50" s="163"/>
      <c r="T50" s="317">
        <f t="shared" si="7"/>
        <v>250</v>
      </c>
      <c r="U50" s="178">
        <v>239.99771250000003</v>
      </c>
      <c r="V50" s="30"/>
      <c r="Z50" s="287">
        <v>1163</v>
      </c>
      <c r="AA50" s="288">
        <v>324.87</v>
      </c>
      <c r="AB50" s="288">
        <v>4.8730500000000001</v>
      </c>
      <c r="AC50" s="288">
        <v>239.99771250000003</v>
      </c>
      <c r="AD50" s="171">
        <f t="shared" si="3"/>
        <v>3.0964467005105689E-3</v>
      </c>
      <c r="AE50" s="171">
        <f t="shared" si="8"/>
        <v>-1.0659434010152284</v>
      </c>
      <c r="AF50" s="171">
        <f t="shared" si="9"/>
        <v>10.002287499999966</v>
      </c>
      <c r="AG50" s="171"/>
      <c r="AH50" s="288" t="s">
        <v>638</v>
      </c>
      <c r="AJ50" s="7">
        <v>239.99771250000003</v>
      </c>
      <c r="AL50" s="61">
        <f t="shared" si="4"/>
        <v>0</v>
      </c>
      <c r="AM50" s="30">
        <f t="shared" si="5"/>
        <v>0</v>
      </c>
      <c r="AO50" s="292">
        <f>$F50-VLOOKUP($B50,'2017 2ºS - Região ABC e GRU'!$B$6:$F$51,5,FALSE)</f>
        <v>0</v>
      </c>
    </row>
    <row r="51" spans="1:56" ht="4.9000000000000004" customHeight="1" x14ac:dyDescent="0.25">
      <c r="A51" s="9"/>
      <c r="B51" s="31"/>
      <c r="C51" s="9"/>
      <c r="D51" s="28"/>
      <c r="E51" s="28"/>
      <c r="F51" s="28"/>
      <c r="G51" s="9"/>
      <c r="H51" s="9"/>
      <c r="I51" s="9"/>
      <c r="J51" s="32"/>
      <c r="K51" s="28"/>
      <c r="M51" s="164"/>
      <c r="O51" s="164"/>
      <c r="Q51" s="164"/>
      <c r="S51" s="164"/>
      <c r="Z51" s="287"/>
      <c r="AA51" s="288"/>
      <c r="AB51" s="288"/>
      <c r="AC51" s="288"/>
      <c r="AD51" s="171"/>
      <c r="AE51" s="171"/>
      <c r="AF51" s="171"/>
      <c r="AG51" s="171"/>
      <c r="AL51" s="61">
        <f t="shared" si="4"/>
        <v>0</v>
      </c>
      <c r="AM51" s="30">
        <f t="shared" si="5"/>
        <v>0</v>
      </c>
      <c r="BC51" s="7" t="str">
        <f t="shared" ref="BC51" si="10">B51&amp;D51&amp;F51&amp;L51&amp;N51&amp;P51&amp;R51&amp;T51</f>
        <v/>
      </c>
      <c r="BD51" s="7" t="s">
        <v>234</v>
      </c>
    </row>
    <row r="52" spans="1:56" x14ac:dyDescent="0.25">
      <c r="A52" s="33"/>
      <c r="B52" s="346" t="s">
        <v>31</v>
      </c>
      <c r="C52" s="346"/>
      <c r="D52" s="346"/>
      <c r="E52" s="346"/>
      <c r="F52" s="346"/>
      <c r="G52" s="346"/>
      <c r="H52" s="346"/>
      <c r="I52" s="346"/>
      <c r="J52" s="346"/>
      <c r="K52" s="346"/>
      <c r="L52" s="346"/>
      <c r="M52" s="346"/>
      <c r="N52" s="346"/>
      <c r="O52" s="346"/>
      <c r="P52" s="346"/>
      <c r="Q52" s="346"/>
      <c r="R52" s="346"/>
      <c r="S52" s="346"/>
    </row>
    <row r="53" spans="1:56" ht="21.75" customHeight="1" x14ac:dyDescent="0.25">
      <c r="A53" s="9"/>
      <c r="B53" s="31"/>
      <c r="C53" s="9"/>
      <c r="D53" s="28"/>
      <c r="E53" s="28"/>
      <c r="F53" s="28"/>
      <c r="G53" s="9"/>
      <c r="H53" s="9"/>
      <c r="I53" s="9"/>
      <c r="J53" s="32"/>
      <c r="K53" s="28"/>
      <c r="M53" s="164"/>
      <c r="O53" s="164"/>
      <c r="Q53" s="164"/>
      <c r="S53" s="164"/>
    </row>
    <row r="54" spans="1:56" x14ac:dyDescent="0.25">
      <c r="A54" s="35"/>
      <c r="B54" s="347" t="s">
        <v>32</v>
      </c>
      <c r="C54" s="347"/>
      <c r="D54" s="347"/>
      <c r="E54" s="347"/>
      <c r="F54" s="347"/>
      <c r="G54" s="347"/>
      <c r="H54" s="347"/>
      <c r="I54" s="347"/>
      <c r="J54" s="347"/>
      <c r="K54" s="347"/>
      <c r="L54" s="347"/>
      <c r="M54" s="347"/>
      <c r="N54" s="347"/>
      <c r="O54" s="347"/>
      <c r="P54" s="347"/>
      <c r="Q54" s="347"/>
      <c r="R54" s="347"/>
      <c r="S54" s="347"/>
    </row>
    <row r="55" spans="1:56" ht="15" customHeight="1" x14ac:dyDescent="0.25">
      <c r="A55" s="9"/>
      <c r="B55" s="349" t="s">
        <v>284</v>
      </c>
      <c r="C55" s="349"/>
      <c r="D55" s="349"/>
      <c r="E55" s="349"/>
      <c r="F55" s="349"/>
      <c r="G55" s="349"/>
      <c r="H55" s="349"/>
      <c r="I55" s="349"/>
      <c r="J55" s="349"/>
      <c r="K55" s="9"/>
      <c r="M55" s="77"/>
      <c r="O55" s="77"/>
      <c r="Q55" s="77"/>
      <c r="S55" s="77"/>
    </row>
    <row r="56" spans="1:56" x14ac:dyDescent="0.25">
      <c r="A56" s="35"/>
      <c r="B56" s="348"/>
      <c r="C56" s="348"/>
      <c r="D56" s="348"/>
      <c r="E56" s="348"/>
      <c r="F56" s="348"/>
      <c r="G56" s="348"/>
      <c r="H56" s="348"/>
      <c r="I56" s="348"/>
      <c r="J56" s="348"/>
      <c r="K56" s="274"/>
      <c r="M56" s="165"/>
      <c r="O56" s="165"/>
      <c r="Q56" s="165"/>
      <c r="S56" s="165"/>
    </row>
    <row r="57" spans="1:56" ht="15" customHeight="1" x14ac:dyDescent="0.25">
      <c r="A57" s="35"/>
      <c r="B57" s="348" t="s">
        <v>388</v>
      </c>
      <c r="C57" s="348"/>
      <c r="D57" s="348"/>
      <c r="E57" s="348"/>
      <c r="F57" s="348"/>
      <c r="G57" s="348"/>
      <c r="H57" s="348"/>
      <c r="I57" s="348"/>
      <c r="J57" s="348"/>
      <c r="K57" s="274"/>
      <c r="M57" s="165"/>
      <c r="O57" s="165"/>
      <c r="Q57" s="165"/>
      <c r="S57" s="165"/>
    </row>
    <row r="58" spans="1:56" ht="15" customHeight="1" x14ac:dyDescent="0.25">
      <c r="A58" s="35"/>
      <c r="B58" s="274"/>
      <c r="C58" s="274"/>
      <c r="D58" s="274"/>
      <c r="E58" s="274"/>
      <c r="F58" s="274"/>
      <c r="G58" s="274"/>
      <c r="H58" s="274"/>
      <c r="I58" s="274"/>
      <c r="J58" s="274"/>
      <c r="K58" s="274"/>
      <c r="M58" s="165"/>
      <c r="O58" s="165"/>
      <c r="Q58" s="165"/>
      <c r="S58" s="165"/>
    </row>
    <row r="59" spans="1:56" ht="15" customHeight="1" x14ac:dyDescent="0.25">
      <c r="A59" s="35"/>
      <c r="B59" s="274"/>
      <c r="C59" s="274"/>
      <c r="D59" s="274"/>
      <c r="E59" s="274"/>
      <c r="F59" s="274"/>
      <c r="G59" s="274"/>
      <c r="H59" s="274"/>
      <c r="I59" s="274"/>
      <c r="J59" s="274"/>
      <c r="K59" s="274"/>
      <c r="M59" s="165"/>
      <c r="O59" s="165"/>
      <c r="Q59" s="165"/>
      <c r="S59" s="165"/>
    </row>
    <row r="60" spans="1:56" x14ac:dyDescent="0.25">
      <c r="A60" s="26"/>
      <c r="B60" s="35"/>
      <c r="C60" s="9"/>
      <c r="D60" s="35"/>
      <c r="E60" s="35"/>
      <c r="F60" s="35"/>
      <c r="G60" s="9"/>
      <c r="H60" s="35"/>
      <c r="I60" s="9"/>
      <c r="J60" s="35"/>
      <c r="K60" s="35"/>
      <c r="M60" s="166"/>
      <c r="O60" s="166"/>
      <c r="Q60" s="166"/>
      <c r="S60" s="166"/>
    </row>
    <row r="61" spans="1:56" ht="15.75" customHeight="1" x14ac:dyDescent="0.25">
      <c r="A61" s="26"/>
      <c r="B61" s="344" t="s">
        <v>390</v>
      </c>
      <c r="C61" s="344"/>
      <c r="D61" s="344"/>
      <c r="E61" s="344"/>
      <c r="F61" s="344"/>
      <c r="G61" s="344"/>
      <c r="H61" s="344"/>
      <c r="I61" s="344"/>
      <c r="J61" s="344"/>
      <c r="K61" s="344"/>
      <c r="L61" s="344"/>
      <c r="M61" s="344"/>
      <c r="N61" s="344"/>
      <c r="O61" s="344"/>
      <c r="P61" s="344"/>
      <c r="Q61" s="344"/>
      <c r="R61" s="344"/>
      <c r="S61" s="344"/>
      <c r="T61" s="344"/>
      <c r="U61" s="344"/>
      <c r="V61" s="344"/>
    </row>
    <row r="62" spans="1:56" ht="15.75" customHeight="1" x14ac:dyDescent="0.25">
      <c r="B62" s="344" t="s">
        <v>46</v>
      </c>
      <c r="C62" s="344"/>
      <c r="D62" s="344"/>
      <c r="E62" s="344"/>
      <c r="F62" s="344"/>
      <c r="G62" s="344"/>
      <c r="H62" s="344"/>
      <c r="I62" s="344"/>
      <c r="J62" s="344"/>
      <c r="K62" s="344"/>
      <c r="L62" s="344"/>
      <c r="M62" s="344"/>
      <c r="N62" s="344"/>
      <c r="O62" s="344"/>
      <c r="P62" s="344"/>
      <c r="Q62" s="344"/>
      <c r="R62" s="344"/>
      <c r="S62" s="344"/>
      <c r="T62" s="344"/>
      <c r="U62" s="344"/>
      <c r="V62" s="344"/>
    </row>
  </sheetData>
  <mergeCells count="10">
    <mergeCell ref="B56:J56"/>
    <mergeCell ref="B57:J57"/>
    <mergeCell ref="B61:V61"/>
    <mergeCell ref="B62:V62"/>
    <mergeCell ref="B2:S2"/>
    <mergeCell ref="B3:S3"/>
    <mergeCell ref="B4:T5"/>
    <mergeCell ref="B52:S52"/>
    <mergeCell ref="B54:S54"/>
    <mergeCell ref="B55:J55"/>
  </mergeCells>
  <printOptions horizontalCentered="1"/>
  <pageMargins left="0.35433070866141736" right="0.39370078740157483" top="1.3779527559055118" bottom="0.78740157480314965" header="0.31496062992125984" footer="0.31496062992125984"/>
  <pageSetup paperSize="9" scale="42" orientation="portrait" r:id="rId1"/>
  <headerFooter>
    <oddHeader>&amp;R&amp;"Arial,Negrito"&amp;18Anexo 2</oddHeader>
  </headerFooter>
  <ignoredErrors>
    <ignoredError sqref="L33:S33" formula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>
    <tabColor rgb="FFFF0000"/>
    <pageSetUpPr fitToPage="1"/>
  </sheetPr>
  <dimension ref="A1:AM62"/>
  <sheetViews>
    <sheetView showGridLines="0" zoomScale="80" zoomScaleNormal="80" workbookViewId="0">
      <pane ySplit="6" topLeftCell="A8" activePane="bottomLeft" state="frozen"/>
      <selection pane="bottomLeft" activeCell="X13" sqref="X13"/>
    </sheetView>
  </sheetViews>
  <sheetFormatPr defaultColWidth="9.140625" defaultRowHeight="15.75" x14ac:dyDescent="0.25"/>
  <cols>
    <col min="1" max="1" width="1.7109375" style="7" customWidth="1"/>
    <col min="2" max="2" width="9.85546875" style="7" customWidth="1"/>
    <col min="3" max="3" width="0.42578125" style="7" customWidth="1"/>
    <col min="4" max="4" width="57.42578125" style="7" customWidth="1"/>
    <col min="5" max="5" width="0.85546875" style="7" customWidth="1"/>
    <col min="6" max="6" width="16" style="7" customWidth="1"/>
    <col min="7" max="7" width="0.42578125" style="7" customWidth="1"/>
    <col min="8" max="8" width="15.42578125" style="7" customWidth="1"/>
    <col min="9" max="9" width="0.42578125" style="7" customWidth="1"/>
    <col min="10" max="10" width="15.28515625" style="7" customWidth="1"/>
    <col min="11" max="11" width="0.85546875" style="7" customWidth="1"/>
    <col min="12" max="12" width="19.42578125" style="7" customWidth="1"/>
    <col min="13" max="13" width="0.42578125" style="7" customWidth="1"/>
    <col min="14" max="14" width="18.140625" style="7" customWidth="1"/>
    <col min="15" max="15" width="1.7109375" style="7" customWidth="1"/>
    <col min="16" max="16" width="15.85546875" style="7" customWidth="1"/>
    <col min="17" max="17" width="0.5703125" style="7" customWidth="1"/>
    <col min="18" max="18" width="16.42578125" style="7" customWidth="1"/>
    <col min="19" max="19" width="0.5703125" style="7" customWidth="1"/>
    <col min="20" max="20" width="15.5703125" style="7" customWidth="1"/>
    <col min="21" max="21" width="0.5703125" style="7" customWidth="1"/>
    <col min="22" max="22" width="18.85546875" style="7" customWidth="1"/>
    <col min="23" max="23" width="0.5703125" style="7" customWidth="1"/>
    <col min="24" max="24" width="18.5703125" style="7" customWidth="1"/>
    <col min="25" max="25" width="2.28515625" customWidth="1"/>
    <col min="26" max="26" width="30.7109375" style="7" bestFit="1" customWidth="1"/>
    <col min="27" max="27" width="9.140625" style="7"/>
    <col min="28" max="28" width="13.5703125" style="7" bestFit="1" customWidth="1"/>
    <col min="29" max="29" width="15.140625" style="7" bestFit="1" customWidth="1"/>
    <col min="30" max="16384" width="9.140625" style="7"/>
  </cols>
  <sheetData>
    <row r="1" spans="1:39" s="5" customFormat="1" ht="12.75" customHeight="1" x14ac:dyDescent="0.25">
      <c r="A1" s="1"/>
      <c r="B1" s="2"/>
      <c r="C1" s="1"/>
      <c r="D1" s="3"/>
      <c r="E1" s="1"/>
      <c r="F1" s="4"/>
      <c r="G1" s="1"/>
      <c r="H1" s="4"/>
      <c r="I1" s="1"/>
      <c r="J1" s="4"/>
      <c r="K1" s="1"/>
      <c r="L1" s="4"/>
      <c r="M1" s="1"/>
      <c r="O1" s="6"/>
      <c r="Y1"/>
    </row>
    <row r="2" spans="1:39" ht="23.25" customHeight="1" x14ac:dyDescent="0.25">
      <c r="A2" s="1"/>
      <c r="B2" s="344" t="s">
        <v>0</v>
      </c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1"/>
      <c r="P2" s="352" t="s">
        <v>74</v>
      </c>
      <c r="Q2" s="352"/>
      <c r="R2" s="352"/>
    </row>
    <row r="3" spans="1:39" s="5" customFormat="1" ht="23.25" customHeight="1" x14ac:dyDescent="0.25">
      <c r="A3" s="1"/>
      <c r="B3" s="344" t="s">
        <v>36</v>
      </c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6"/>
      <c r="P3"/>
      <c r="Q3" s="43"/>
      <c r="R3" s="44"/>
      <c r="Y3"/>
    </row>
    <row r="4" spans="1:39" ht="15.75" customHeight="1" x14ac:dyDescent="0.25">
      <c r="A4" s="1"/>
      <c r="B4" s="345" t="s">
        <v>60</v>
      </c>
      <c r="C4" s="345"/>
      <c r="D4" s="345"/>
      <c r="E4" s="345"/>
      <c r="F4" s="345"/>
      <c r="G4" s="345"/>
      <c r="H4" s="345"/>
      <c r="I4" s="345"/>
      <c r="J4" s="345"/>
      <c r="K4" s="105"/>
      <c r="L4" s="137" t="s">
        <v>73</v>
      </c>
      <c r="N4" s="138">
        <v>0.1</v>
      </c>
      <c r="O4" s="1"/>
      <c r="P4" s="353" t="s">
        <v>75</v>
      </c>
      <c r="Q4" s="353"/>
      <c r="R4" s="353"/>
      <c r="S4" s="45"/>
      <c r="T4" s="45">
        <v>0</v>
      </c>
      <c r="V4" s="137" t="s">
        <v>73</v>
      </c>
      <c r="X4" s="138">
        <v>1.4999999999999999E-2</v>
      </c>
    </row>
    <row r="5" spans="1:39" ht="6.75" customHeight="1" x14ac:dyDescent="0.25">
      <c r="A5" s="1"/>
      <c r="B5" s="8"/>
      <c r="C5" s="9"/>
      <c r="D5" s="10"/>
      <c r="E5" s="1"/>
      <c r="F5" s="11"/>
      <c r="G5" s="9"/>
      <c r="H5" s="11"/>
      <c r="I5" s="9"/>
      <c r="J5" s="11"/>
      <c r="K5" s="1"/>
      <c r="L5" s="11"/>
      <c r="M5" s="9"/>
      <c r="N5" s="11"/>
      <c r="O5" s="1"/>
    </row>
    <row r="6" spans="1:39" ht="58.9" customHeight="1" x14ac:dyDescent="0.25">
      <c r="A6" s="12"/>
      <c r="B6" s="13" t="s">
        <v>2</v>
      </c>
      <c r="C6" s="14"/>
      <c r="D6" s="15" t="s">
        <v>3</v>
      </c>
      <c r="E6" s="12"/>
      <c r="F6" s="16" t="s">
        <v>4</v>
      </c>
      <c r="G6" s="14"/>
      <c r="H6" s="16" t="s">
        <v>5</v>
      </c>
      <c r="I6" s="14"/>
      <c r="J6" s="16" t="s">
        <v>6</v>
      </c>
      <c r="K6" s="12"/>
      <c r="L6" s="16" t="s">
        <v>7</v>
      </c>
      <c r="M6" s="14"/>
      <c r="N6" s="17" t="s">
        <v>8</v>
      </c>
      <c r="O6" s="12"/>
      <c r="P6" s="58" t="s">
        <v>4</v>
      </c>
      <c r="Q6" s="14"/>
      <c r="R6" s="58" t="s">
        <v>5</v>
      </c>
      <c r="S6" s="14"/>
      <c r="T6" s="58" t="s">
        <v>6</v>
      </c>
      <c r="U6" s="12"/>
      <c r="V6" s="58" t="s">
        <v>7</v>
      </c>
      <c r="W6" s="14"/>
      <c r="X6" s="59" t="s">
        <v>8</v>
      </c>
      <c r="Z6" s="59" t="s">
        <v>108</v>
      </c>
      <c r="AA6" s="89"/>
      <c r="AB6" s="90"/>
      <c r="AC6" s="91"/>
      <c r="AD6" s="92"/>
      <c r="AE6" s="93"/>
      <c r="AF6" s="94"/>
      <c r="AG6" s="93"/>
      <c r="AH6" s="94"/>
      <c r="AI6" s="93"/>
      <c r="AJ6" s="95"/>
      <c r="AK6" s="93"/>
      <c r="AL6" s="94"/>
      <c r="AM6" s="96"/>
    </row>
    <row r="7" spans="1:39" s="21" customFormat="1" ht="3.75" customHeight="1" x14ac:dyDescent="0.25">
      <c r="A7" s="1"/>
      <c r="B7" s="18"/>
      <c r="C7" s="9"/>
      <c r="D7" s="19"/>
      <c r="E7" s="1"/>
      <c r="F7" s="20"/>
      <c r="G7" s="9"/>
      <c r="H7" s="20"/>
      <c r="I7" s="9"/>
      <c r="J7" s="20"/>
      <c r="K7" s="1"/>
      <c r="L7" s="20"/>
      <c r="M7" s="9"/>
      <c r="N7" s="20"/>
      <c r="O7" s="1"/>
      <c r="Y7"/>
    </row>
    <row r="8" spans="1:39" ht="15.95" customHeight="1" x14ac:dyDescent="0.25">
      <c r="A8" s="1"/>
      <c r="B8" s="22">
        <v>1100</v>
      </c>
      <c r="C8" s="9"/>
      <c r="D8" s="64" t="s">
        <v>9</v>
      </c>
      <c r="E8" s="1"/>
      <c r="F8" s="24">
        <f>J8/(1-$N$4)</f>
        <v>436.66666666666663</v>
      </c>
      <c r="G8" s="25"/>
      <c r="H8" s="24">
        <f>F8*$N$4</f>
        <v>43.666666666666664</v>
      </c>
      <c r="I8" s="25"/>
      <c r="J8" s="24">
        <v>393</v>
      </c>
      <c r="K8" s="26"/>
      <c r="L8" s="24">
        <f t="shared" ref="L8:L17" si="0">F8*6</f>
        <v>2620</v>
      </c>
      <c r="M8" s="25"/>
      <c r="N8" s="24">
        <f t="shared" ref="N8:N17" si="1">J8*6</f>
        <v>2358</v>
      </c>
      <c r="O8" s="1"/>
      <c r="P8" s="54">
        <f t="shared" ref="P8:P13" si="2">T8/(1-$X$4)</f>
        <v>398.98477157360406</v>
      </c>
      <c r="Q8" s="55"/>
      <c r="R8" s="56">
        <f t="shared" ref="R8:R13" si="3">P8*$X$4</f>
        <v>5.9847715736040605</v>
      </c>
      <c r="S8" s="55"/>
      <c r="T8" s="57">
        <f t="shared" ref="T8:T52" si="4">IFERROR(ROUNDUP(J8+(J8*$T$4),0),0)</f>
        <v>393</v>
      </c>
      <c r="U8" s="55"/>
      <c r="V8" s="57">
        <f t="shared" ref="V8:V20" si="5">P8*6</f>
        <v>2393.9086294416243</v>
      </c>
      <c r="W8" s="55"/>
      <c r="X8" s="57">
        <f t="shared" ref="X8:X20" si="6">T8*6</f>
        <v>2358</v>
      </c>
      <c r="Z8" s="205"/>
      <c r="AA8" s="7" t="str">
        <f>B8&amp;D8&amp;F8&amp;H8&amp;J8&amp;L8&amp;N8</f>
        <v>1100Administração (B)436,66666666666743,666666666666739326202358</v>
      </c>
      <c r="AB8" s="101" t="s">
        <v>698</v>
      </c>
      <c r="AC8" s="102" t="b">
        <f>AA8=AB8</f>
        <v>1</v>
      </c>
      <c r="AD8" s="152">
        <f t="shared" ref="AD8:AD52" si="7">IFERROR(P8/F8-1,0)</f>
        <v>-8.6294416243654748E-2</v>
      </c>
      <c r="AG8" s="61"/>
      <c r="AI8" s="61"/>
      <c r="AJ8" s="61"/>
    </row>
    <row r="9" spans="1:39" ht="15.95" customHeight="1" x14ac:dyDescent="0.25">
      <c r="A9" s="1"/>
      <c r="B9" s="22">
        <v>1124</v>
      </c>
      <c r="C9" s="9"/>
      <c r="D9" s="64" t="s">
        <v>10</v>
      </c>
      <c r="E9" s="1"/>
      <c r="F9" s="24">
        <f>J9/(1-$N$4)</f>
        <v>377.77777777777777</v>
      </c>
      <c r="G9" s="25"/>
      <c r="H9" s="24">
        <f>F9*$N$4</f>
        <v>37.777777777777779</v>
      </c>
      <c r="I9" s="25"/>
      <c r="J9" s="24">
        <v>340</v>
      </c>
      <c r="K9" s="26"/>
      <c r="L9" s="24">
        <f t="shared" si="0"/>
        <v>2266.6666666666665</v>
      </c>
      <c r="M9" s="25"/>
      <c r="N9" s="24">
        <f t="shared" si="1"/>
        <v>2040</v>
      </c>
      <c r="O9" s="1"/>
      <c r="P9" s="54">
        <f t="shared" si="2"/>
        <v>345.17766497461929</v>
      </c>
      <c r="Q9" s="55"/>
      <c r="R9" s="56">
        <f t="shared" si="3"/>
        <v>5.1776649746192893</v>
      </c>
      <c r="S9" s="55"/>
      <c r="T9" s="57">
        <f t="shared" si="4"/>
        <v>340</v>
      </c>
      <c r="U9" s="55"/>
      <c r="V9" s="57">
        <f t="shared" si="5"/>
        <v>2071.0659898477156</v>
      </c>
      <c r="W9" s="55"/>
      <c r="X9" s="57">
        <f t="shared" si="6"/>
        <v>2040</v>
      </c>
      <c r="Z9" s="205"/>
      <c r="AA9" s="7" t="str">
        <f>B9&amp;D9&amp;F9&amp;H9&amp;J9&amp;L9&amp;N9</f>
        <v>1124Análise e Desenvolvimento de Sistemas (T)377,77777777777837,77777777777783402266,666666666672040</v>
      </c>
      <c r="AB9" s="101" t="s">
        <v>699</v>
      </c>
      <c r="AC9" s="102" t="b">
        <f>AA9=AB9</f>
        <v>1</v>
      </c>
      <c r="AD9" s="152">
        <f t="shared" si="7"/>
        <v>-8.6294416243654859E-2</v>
      </c>
      <c r="AG9" s="61"/>
      <c r="AI9" s="61"/>
      <c r="AJ9" s="61"/>
    </row>
    <row r="10" spans="1:39" ht="15.95" customHeight="1" x14ac:dyDescent="0.25">
      <c r="A10" s="1"/>
      <c r="B10" s="22">
        <v>1133</v>
      </c>
      <c r="C10" s="9"/>
      <c r="D10" s="141" t="s">
        <v>110</v>
      </c>
      <c r="E10" s="1"/>
      <c r="F10" s="24" t="s">
        <v>82</v>
      </c>
      <c r="G10" s="25"/>
      <c r="H10" s="24"/>
      <c r="I10" s="25"/>
      <c r="J10" s="24"/>
      <c r="K10" s="26"/>
      <c r="L10" s="24"/>
      <c r="M10" s="25"/>
      <c r="N10" s="24"/>
      <c r="O10" s="1"/>
      <c r="P10" s="144">
        <f t="shared" si="2"/>
        <v>340.10152284263961</v>
      </c>
      <c r="Q10" s="145"/>
      <c r="R10" s="146">
        <f t="shared" si="3"/>
        <v>5.1015228426395938</v>
      </c>
      <c r="S10" s="145"/>
      <c r="T10" s="147">
        <v>335</v>
      </c>
      <c r="U10" s="145"/>
      <c r="V10" s="147">
        <f t="shared" si="5"/>
        <v>2040.6091370558377</v>
      </c>
      <c r="W10" s="145"/>
      <c r="X10" s="147">
        <f t="shared" si="6"/>
        <v>2010</v>
      </c>
      <c r="Z10" s="205"/>
      <c r="AC10" s="102" t="b">
        <f>AA10=AB10</f>
        <v>1</v>
      </c>
      <c r="AD10" s="152">
        <f t="shared" si="7"/>
        <v>0</v>
      </c>
      <c r="AG10" s="61"/>
      <c r="AI10" s="61"/>
      <c r="AJ10" s="61"/>
    </row>
    <row r="11" spans="1:39" ht="15.95" customHeight="1" x14ac:dyDescent="0.25">
      <c r="A11" s="1"/>
      <c r="B11" s="22">
        <v>2007</v>
      </c>
      <c r="C11" s="9"/>
      <c r="D11" s="139" t="s">
        <v>76</v>
      </c>
      <c r="E11" s="1"/>
      <c r="F11" s="24" t="s">
        <v>82</v>
      </c>
      <c r="G11" s="25"/>
      <c r="H11" s="24"/>
      <c r="I11" s="25"/>
      <c r="J11" s="24"/>
      <c r="K11" s="26"/>
      <c r="L11" s="24"/>
      <c r="M11" s="25"/>
      <c r="N11" s="24"/>
      <c r="O11" s="1"/>
      <c r="P11" s="148">
        <f t="shared" si="2"/>
        <v>322.84263959390864</v>
      </c>
      <c r="Q11" s="149"/>
      <c r="R11" s="150">
        <f t="shared" si="3"/>
        <v>4.8426395939086291</v>
      </c>
      <c r="S11" s="149"/>
      <c r="T11" s="151">
        <v>318</v>
      </c>
      <c r="U11" s="149"/>
      <c r="V11" s="151">
        <f>P11*6</f>
        <v>1937.0558375634519</v>
      </c>
      <c r="W11" s="149"/>
      <c r="X11" s="151">
        <f>T11*6</f>
        <v>1908</v>
      </c>
      <c r="Z11" s="205"/>
      <c r="AC11" s="102" t="b">
        <f t="shared" ref="AC11:AC52" si="8">AA11=AB11</f>
        <v>1</v>
      </c>
      <c r="AD11" s="152">
        <f t="shared" si="7"/>
        <v>0</v>
      </c>
      <c r="AG11" s="61"/>
      <c r="AI11" s="61"/>
      <c r="AJ11" s="61"/>
    </row>
    <row r="12" spans="1:39" ht="15.95" customHeight="1" x14ac:dyDescent="0.25">
      <c r="A12" s="1"/>
      <c r="B12" s="180">
        <v>1116</v>
      </c>
      <c r="C12" s="9"/>
      <c r="D12" s="179" t="s">
        <v>11</v>
      </c>
      <c r="E12" s="1"/>
      <c r="F12" s="181">
        <f>J12/(1-$N$4)</f>
        <v>436.66666666666663</v>
      </c>
      <c r="G12" s="25"/>
      <c r="H12" s="181">
        <f>F12*$N$4</f>
        <v>43.666666666666664</v>
      </c>
      <c r="I12" s="25"/>
      <c r="J12" s="181">
        <v>393</v>
      </c>
      <c r="K12" s="26"/>
      <c r="L12" s="181">
        <f t="shared" si="0"/>
        <v>2620</v>
      </c>
      <c r="M12" s="25"/>
      <c r="N12" s="181">
        <f t="shared" si="1"/>
        <v>2358</v>
      </c>
      <c r="O12" s="1"/>
      <c r="P12" s="184">
        <f t="shared" si="2"/>
        <v>398.98477157360406</v>
      </c>
      <c r="Q12" s="55"/>
      <c r="R12" s="185">
        <f t="shared" si="3"/>
        <v>5.9847715736040605</v>
      </c>
      <c r="S12" s="55"/>
      <c r="T12" s="186">
        <f t="shared" si="4"/>
        <v>393</v>
      </c>
      <c r="U12" s="55"/>
      <c r="V12" s="186">
        <f t="shared" si="5"/>
        <v>2393.9086294416243</v>
      </c>
      <c r="W12" s="55"/>
      <c r="X12" s="186">
        <f t="shared" si="6"/>
        <v>2358</v>
      </c>
      <c r="Z12" s="208" t="s">
        <v>105</v>
      </c>
      <c r="AA12" s="7" t="str">
        <f>B12&amp;D12&amp;F12&amp;H12&amp;J12&amp;L12&amp;N12</f>
        <v>1116Ciências Contábeis (B)436,66666666666743,666666666666739326202358</v>
      </c>
      <c r="AB12" s="101" t="s">
        <v>700</v>
      </c>
      <c r="AC12" s="102" t="b">
        <f t="shared" si="8"/>
        <v>1</v>
      </c>
      <c r="AD12" s="152">
        <f t="shared" si="7"/>
        <v>-8.6294416243654748E-2</v>
      </c>
      <c r="AG12" s="61"/>
      <c r="AI12" s="61"/>
      <c r="AJ12" s="61"/>
    </row>
    <row r="13" spans="1:39" ht="15.95" customHeight="1" x14ac:dyDescent="0.25">
      <c r="A13" s="1"/>
      <c r="B13" s="187">
        <v>1116</v>
      </c>
      <c r="C13" s="9"/>
      <c r="D13" s="141" t="s">
        <v>98</v>
      </c>
      <c r="E13" s="1"/>
      <c r="F13" s="24" t="s">
        <v>82</v>
      </c>
      <c r="G13" s="25"/>
      <c r="H13" s="24"/>
      <c r="I13" s="25"/>
      <c r="J13" s="24"/>
      <c r="K13" s="26"/>
      <c r="L13" s="24"/>
      <c r="M13" s="25"/>
      <c r="N13" s="24"/>
      <c r="O13" s="1"/>
      <c r="P13" s="157">
        <f t="shared" si="2"/>
        <v>359.39086294416245</v>
      </c>
      <c r="Q13" s="158"/>
      <c r="R13" s="159">
        <f t="shared" si="3"/>
        <v>5.3908629441624365</v>
      </c>
      <c r="S13" s="158"/>
      <c r="T13" s="160">
        <f>ROUND(T12*90%,0)</f>
        <v>354</v>
      </c>
      <c r="U13" s="158"/>
      <c r="V13" s="160">
        <f>P13*6</f>
        <v>2156.3451776649745</v>
      </c>
      <c r="W13" s="158"/>
      <c r="X13" s="160">
        <f>T13*6</f>
        <v>2124</v>
      </c>
      <c r="Z13" s="205"/>
      <c r="AC13" s="102" t="b">
        <f t="shared" si="8"/>
        <v>1</v>
      </c>
      <c r="AD13" s="152">
        <f t="shared" si="7"/>
        <v>0</v>
      </c>
      <c r="AG13" s="61"/>
      <c r="AI13" s="61"/>
      <c r="AJ13" s="61"/>
    </row>
    <row r="14" spans="1:39" ht="15.95" customHeight="1" x14ac:dyDescent="0.25">
      <c r="A14" s="1"/>
      <c r="B14" s="198">
        <v>1107</v>
      </c>
      <c r="C14" s="9"/>
      <c r="D14" s="140" t="s">
        <v>12</v>
      </c>
      <c r="E14" s="1"/>
      <c r="F14" s="182">
        <f>J14/(1-$N$4)</f>
        <v>395.55555555555554</v>
      </c>
      <c r="G14" s="25"/>
      <c r="H14" s="182">
        <f>F14*$N$4</f>
        <v>39.555555555555557</v>
      </c>
      <c r="I14" s="25"/>
      <c r="J14" s="182">
        <v>356</v>
      </c>
      <c r="K14" s="26"/>
      <c r="L14" s="182">
        <f t="shared" si="0"/>
        <v>2373.333333333333</v>
      </c>
      <c r="M14" s="25"/>
      <c r="N14" s="182">
        <f t="shared" si="1"/>
        <v>2136</v>
      </c>
      <c r="O14" s="1"/>
      <c r="P14" s="153">
        <f t="shared" ref="P14:P52" si="9">T14/(1-$X$4)</f>
        <v>361.42131979695432</v>
      </c>
      <c r="Q14" s="154"/>
      <c r="R14" s="155">
        <f t="shared" ref="R14:R52" si="10">P14*$X$4</f>
        <v>5.4213197969543145</v>
      </c>
      <c r="S14" s="154"/>
      <c r="T14" s="156">
        <f t="shared" si="4"/>
        <v>356</v>
      </c>
      <c r="U14" s="154"/>
      <c r="V14" s="156">
        <f t="shared" si="5"/>
        <v>2168.5279187817259</v>
      </c>
      <c r="W14" s="154"/>
      <c r="X14" s="156">
        <f t="shared" si="6"/>
        <v>2136</v>
      </c>
      <c r="Z14" s="207" t="s">
        <v>107</v>
      </c>
      <c r="AA14" s="7" t="str">
        <f>B14&amp;D14&amp;F14&amp;H14&amp;J14&amp;L14&amp;N14</f>
        <v>1107Ciências Sociais (L)395,55555555555639,55555555555563562373,333333333332136</v>
      </c>
      <c r="AB14" s="101" t="s">
        <v>701</v>
      </c>
      <c r="AC14" s="102" t="b">
        <f t="shared" si="8"/>
        <v>1</v>
      </c>
      <c r="AD14" s="152">
        <f t="shared" si="7"/>
        <v>-8.6294416243654748E-2</v>
      </c>
      <c r="AG14" s="61"/>
      <c r="AI14" s="61"/>
      <c r="AJ14" s="61"/>
    </row>
    <row r="15" spans="1:39" ht="15.95" customHeight="1" x14ac:dyDescent="0.25">
      <c r="A15" s="1"/>
      <c r="B15" s="22">
        <v>2008</v>
      </c>
      <c r="C15" s="9"/>
      <c r="D15" s="139" t="s">
        <v>77</v>
      </c>
      <c r="E15" s="1"/>
      <c r="F15" s="24" t="s">
        <v>82</v>
      </c>
      <c r="G15" s="25"/>
      <c r="H15" s="24"/>
      <c r="I15" s="25"/>
      <c r="J15" s="24"/>
      <c r="K15" s="26"/>
      <c r="L15" s="24"/>
      <c r="M15" s="25"/>
      <c r="N15" s="24"/>
      <c r="O15" s="1"/>
      <c r="P15" s="148">
        <f t="shared" si="9"/>
        <v>322.84263959390864</v>
      </c>
      <c r="Q15" s="149"/>
      <c r="R15" s="150">
        <f t="shared" si="10"/>
        <v>4.8426395939086291</v>
      </c>
      <c r="S15" s="149"/>
      <c r="T15" s="151">
        <v>318</v>
      </c>
      <c r="U15" s="149"/>
      <c r="V15" s="151">
        <f t="shared" si="5"/>
        <v>1937.0558375634519</v>
      </c>
      <c r="W15" s="149"/>
      <c r="X15" s="151">
        <f t="shared" si="6"/>
        <v>1908</v>
      </c>
      <c r="Z15" s="205"/>
      <c r="AC15" s="102" t="b">
        <f t="shared" si="8"/>
        <v>1</v>
      </c>
      <c r="AD15" s="152">
        <f t="shared" si="7"/>
        <v>0</v>
      </c>
      <c r="AG15" s="61"/>
      <c r="AI15" s="61"/>
      <c r="AJ15" s="61"/>
    </row>
    <row r="16" spans="1:39" ht="15.95" customHeight="1" x14ac:dyDescent="0.25">
      <c r="A16" s="1"/>
      <c r="B16" s="215">
        <v>1130</v>
      </c>
      <c r="C16" s="210"/>
      <c r="D16" s="211" t="s">
        <v>83</v>
      </c>
      <c r="E16" s="1"/>
      <c r="F16" s="24" t="s">
        <v>82</v>
      </c>
      <c r="G16" s="25"/>
      <c r="H16" s="24"/>
      <c r="I16" s="25"/>
      <c r="J16" s="24"/>
      <c r="K16" s="26"/>
      <c r="L16" s="24"/>
      <c r="M16" s="25"/>
      <c r="N16" s="24"/>
      <c r="O16" s="1"/>
      <c r="P16" s="216">
        <f t="shared" si="9"/>
        <v>652.79187817258889</v>
      </c>
      <c r="Q16" s="217"/>
      <c r="R16" s="218">
        <f t="shared" si="10"/>
        <v>9.7918781725888326</v>
      </c>
      <c r="S16" s="217"/>
      <c r="T16" s="219">
        <v>643</v>
      </c>
      <c r="U16" s="217"/>
      <c r="V16" s="219">
        <f>P16*6</f>
        <v>3916.7512690355334</v>
      </c>
      <c r="W16" s="217"/>
      <c r="X16" s="219">
        <f>T16*6</f>
        <v>3858</v>
      </c>
      <c r="Z16" s="205" t="s">
        <v>106</v>
      </c>
      <c r="AC16" s="102" t="b">
        <f t="shared" si="8"/>
        <v>1</v>
      </c>
      <c r="AD16" s="152">
        <f t="shared" si="7"/>
        <v>0</v>
      </c>
      <c r="AG16" s="61"/>
      <c r="AI16" s="61"/>
      <c r="AJ16" s="61"/>
    </row>
    <row r="17" spans="1:36" ht="15.95" customHeight="1" x14ac:dyDescent="0.25">
      <c r="A17" s="1"/>
      <c r="B17" s="198">
        <v>1109</v>
      </c>
      <c r="C17" s="9"/>
      <c r="D17" s="140" t="s">
        <v>13</v>
      </c>
      <c r="E17" s="1"/>
      <c r="F17" s="182">
        <f>J17/(1-$N$4)</f>
        <v>395.55555555555554</v>
      </c>
      <c r="G17" s="25"/>
      <c r="H17" s="182">
        <f>F17*$N$4</f>
        <v>39.555555555555557</v>
      </c>
      <c r="I17" s="25"/>
      <c r="J17" s="182">
        <v>356</v>
      </c>
      <c r="K17" s="26"/>
      <c r="L17" s="182">
        <f t="shared" si="0"/>
        <v>2373.333333333333</v>
      </c>
      <c r="M17" s="25"/>
      <c r="N17" s="182">
        <f t="shared" si="1"/>
        <v>2136</v>
      </c>
      <c r="O17" s="1"/>
      <c r="P17" s="153">
        <f t="shared" si="9"/>
        <v>361.42131979695432</v>
      </c>
      <c r="Q17" s="154"/>
      <c r="R17" s="155">
        <f t="shared" si="10"/>
        <v>5.4213197969543145</v>
      </c>
      <c r="S17" s="154"/>
      <c r="T17" s="156">
        <f t="shared" si="4"/>
        <v>356</v>
      </c>
      <c r="U17" s="154"/>
      <c r="V17" s="156">
        <f t="shared" si="5"/>
        <v>2168.5279187817259</v>
      </c>
      <c r="W17" s="154"/>
      <c r="X17" s="156">
        <f t="shared" si="6"/>
        <v>2136</v>
      </c>
      <c r="Z17" s="207" t="s">
        <v>107</v>
      </c>
      <c r="AA17" s="7" t="str">
        <f>B17&amp;D17&amp;F17&amp;H17&amp;J17&amp;L17&amp;N17</f>
        <v>1109Filosofia (L)395,55555555555639,55555555555563562373,333333333332136</v>
      </c>
      <c r="AB17" s="101" t="s">
        <v>702</v>
      </c>
      <c r="AC17" s="102" t="b">
        <f t="shared" si="8"/>
        <v>1</v>
      </c>
      <c r="AD17" s="152">
        <f t="shared" si="7"/>
        <v>-8.6294416243654748E-2</v>
      </c>
      <c r="AG17" s="61"/>
      <c r="AI17" s="61"/>
      <c r="AJ17" s="61"/>
    </row>
    <row r="18" spans="1:36" ht="15.95" customHeight="1" x14ac:dyDescent="0.25">
      <c r="A18" s="1"/>
      <c r="B18" s="22">
        <v>1112</v>
      </c>
      <c r="C18" s="9"/>
      <c r="D18" s="64" t="s">
        <v>14</v>
      </c>
      <c r="E18" s="1"/>
      <c r="F18" s="24">
        <f>J18/(1-$N$4)</f>
        <v>377.77777777777777</v>
      </c>
      <c r="G18" s="25"/>
      <c r="H18" s="24">
        <f>F18*$N$4</f>
        <v>37.777777777777779</v>
      </c>
      <c r="I18" s="25"/>
      <c r="J18" s="24">
        <v>340</v>
      </c>
      <c r="K18" s="26"/>
      <c r="L18" s="24">
        <f>F18*6</f>
        <v>2266.6666666666665</v>
      </c>
      <c r="M18" s="25"/>
      <c r="N18" s="24">
        <f>J18*6</f>
        <v>2040</v>
      </c>
      <c r="O18" s="1"/>
      <c r="P18" s="54">
        <f t="shared" si="9"/>
        <v>345.17766497461929</v>
      </c>
      <c r="Q18" s="55"/>
      <c r="R18" s="56">
        <f t="shared" si="10"/>
        <v>5.1776649746192893</v>
      </c>
      <c r="S18" s="55"/>
      <c r="T18" s="57">
        <f t="shared" si="4"/>
        <v>340</v>
      </c>
      <c r="U18" s="55"/>
      <c r="V18" s="57">
        <f t="shared" si="5"/>
        <v>2071.0659898477156</v>
      </c>
      <c r="W18" s="55"/>
      <c r="X18" s="57">
        <f t="shared" si="6"/>
        <v>2040</v>
      </c>
      <c r="Z18" s="205"/>
      <c r="AA18" s="7" t="str">
        <f>B18&amp;D18&amp;F18&amp;H18&amp;J18&amp;L18&amp;N18</f>
        <v>1112Gestão Ambiental (T)377,77777777777837,77777777777783402266,666666666672040</v>
      </c>
      <c r="AB18" s="101" t="s">
        <v>703</v>
      </c>
      <c r="AC18" s="102" t="b">
        <f t="shared" si="8"/>
        <v>1</v>
      </c>
      <c r="AD18" s="152">
        <f t="shared" si="7"/>
        <v>-8.6294416243654859E-2</v>
      </c>
      <c r="AG18" s="61"/>
      <c r="AI18" s="61"/>
      <c r="AJ18" s="61"/>
    </row>
    <row r="19" spans="1:36" ht="15.95" customHeight="1" x14ac:dyDescent="0.25">
      <c r="A19" s="1"/>
      <c r="B19" s="180">
        <v>1117</v>
      </c>
      <c r="C19" s="9"/>
      <c r="D19" s="179" t="s">
        <v>91</v>
      </c>
      <c r="E19" s="1"/>
      <c r="F19" s="181">
        <f>J19/(1-$N$4)</f>
        <v>377.77777777777777</v>
      </c>
      <c r="G19" s="25"/>
      <c r="H19" s="181">
        <f>F19*$N$4</f>
        <v>37.777777777777779</v>
      </c>
      <c r="I19" s="25"/>
      <c r="J19" s="181">
        <v>340</v>
      </c>
      <c r="K19" s="26"/>
      <c r="L19" s="181">
        <f>F19*6</f>
        <v>2266.6666666666665</v>
      </c>
      <c r="M19" s="25"/>
      <c r="N19" s="181">
        <f>J19*6</f>
        <v>2040</v>
      </c>
      <c r="O19" s="1"/>
      <c r="P19" s="184">
        <f t="shared" si="9"/>
        <v>345.17766497461929</v>
      </c>
      <c r="Q19" s="55"/>
      <c r="R19" s="185">
        <f t="shared" si="10"/>
        <v>5.1776649746192893</v>
      </c>
      <c r="S19" s="55"/>
      <c r="T19" s="186">
        <f t="shared" si="4"/>
        <v>340</v>
      </c>
      <c r="U19" s="55"/>
      <c r="V19" s="186">
        <f t="shared" si="5"/>
        <v>2071.0659898477156</v>
      </c>
      <c r="W19" s="55"/>
      <c r="X19" s="186">
        <f t="shared" si="6"/>
        <v>2040</v>
      </c>
      <c r="Z19" s="208" t="s">
        <v>105</v>
      </c>
      <c r="AA19" s="7" t="str">
        <f>B19&amp;D19&amp;F19&amp;H19&amp;J19&amp;L19&amp;N19</f>
        <v>1117Gestão Comercial (T) (Online)377,77777777777837,77777777777783402266,666666666672040</v>
      </c>
      <c r="AB19" s="101" t="s">
        <v>704</v>
      </c>
      <c r="AC19" s="102" t="b">
        <f t="shared" si="8"/>
        <v>0</v>
      </c>
      <c r="AD19" s="152">
        <f t="shared" si="7"/>
        <v>-8.6294416243654859E-2</v>
      </c>
      <c r="AG19" s="61"/>
      <c r="AI19" s="61"/>
      <c r="AJ19" s="61"/>
    </row>
    <row r="20" spans="1:36" ht="15.95" customHeight="1" x14ac:dyDescent="0.25">
      <c r="A20" s="1"/>
      <c r="B20" s="187">
        <v>1117</v>
      </c>
      <c r="C20" s="9"/>
      <c r="D20" s="141" t="s">
        <v>109</v>
      </c>
      <c r="E20" s="1"/>
      <c r="F20" s="24" t="s">
        <v>82</v>
      </c>
      <c r="G20" s="25"/>
      <c r="H20" s="24"/>
      <c r="I20" s="25"/>
      <c r="J20" s="24"/>
      <c r="K20" s="26"/>
      <c r="L20" s="24"/>
      <c r="M20" s="25"/>
      <c r="N20" s="24"/>
      <c r="O20" s="1"/>
      <c r="P20" s="144">
        <f t="shared" si="9"/>
        <v>340.10152284263961</v>
      </c>
      <c r="Q20" s="145"/>
      <c r="R20" s="146">
        <f t="shared" si="10"/>
        <v>5.1015228426395938</v>
      </c>
      <c r="S20" s="145"/>
      <c r="T20" s="147">
        <v>335</v>
      </c>
      <c r="U20" s="145"/>
      <c r="V20" s="147">
        <f t="shared" si="5"/>
        <v>2040.6091370558377</v>
      </c>
      <c r="W20" s="145"/>
      <c r="X20" s="147">
        <f t="shared" si="6"/>
        <v>2010</v>
      </c>
      <c r="Z20" s="205"/>
      <c r="AC20" s="102" t="b">
        <f t="shared" si="8"/>
        <v>1</v>
      </c>
      <c r="AD20" s="152">
        <f t="shared" si="7"/>
        <v>0</v>
      </c>
      <c r="AG20" s="61"/>
      <c r="AI20" s="61"/>
      <c r="AJ20" s="61"/>
    </row>
    <row r="21" spans="1:36" ht="15.95" customHeight="1" x14ac:dyDescent="0.25">
      <c r="A21" s="1"/>
      <c r="B21" s="212">
        <v>1129</v>
      </c>
      <c r="C21" s="9"/>
      <c r="D21" s="200" t="s">
        <v>114</v>
      </c>
      <c r="E21" s="1"/>
      <c r="F21" s="220">
        <f>J21/(1-$N$4)</f>
        <v>377.77777777777777</v>
      </c>
      <c r="G21" s="25"/>
      <c r="H21" s="220">
        <f>F21*$N$4</f>
        <v>37.777777777777779</v>
      </c>
      <c r="I21" s="25"/>
      <c r="J21" s="220">
        <v>340</v>
      </c>
      <c r="K21" s="26"/>
      <c r="L21" s="220">
        <f>F21*6</f>
        <v>2266.6666666666665</v>
      </c>
      <c r="M21" s="25"/>
      <c r="N21" s="220">
        <f>J21*6</f>
        <v>2040</v>
      </c>
      <c r="O21" s="1"/>
      <c r="P21" s="201">
        <f t="shared" si="9"/>
        <v>340.10152284263961</v>
      </c>
      <c r="Q21" s="145"/>
      <c r="R21" s="203">
        <f t="shared" si="10"/>
        <v>5.1015228426395938</v>
      </c>
      <c r="S21" s="145"/>
      <c r="T21" s="204">
        <f>T27</f>
        <v>335</v>
      </c>
      <c r="U21" s="145"/>
      <c r="V21" s="204">
        <f>P21*6</f>
        <v>2040.6091370558377</v>
      </c>
      <c r="W21" s="145"/>
      <c r="X21" s="204">
        <f>T21*6</f>
        <v>2010</v>
      </c>
      <c r="Z21" s="205"/>
      <c r="AA21" s="7" t="str">
        <f>B21&amp;D21&amp;F21&amp;H21&amp;J21&amp;L21&amp;N21</f>
        <v>1129Gestão Hospitalar (T) (Online)377,77777777777837,77777777777783402266,666666666672040</v>
      </c>
      <c r="AB21" s="7" t="s">
        <v>705</v>
      </c>
      <c r="AC21" s="102" t="b">
        <f t="shared" si="8"/>
        <v>0</v>
      </c>
      <c r="AD21" s="152">
        <f t="shared" si="7"/>
        <v>-9.9731263063601028E-2</v>
      </c>
      <c r="AG21" s="61"/>
      <c r="AI21" s="61"/>
      <c r="AJ21" s="61"/>
    </row>
    <row r="22" spans="1:36" ht="15.95" customHeight="1" x14ac:dyDescent="0.25">
      <c r="A22" s="1"/>
      <c r="B22" s="180">
        <v>1120</v>
      </c>
      <c r="C22" s="9"/>
      <c r="D22" s="179" t="s">
        <v>43</v>
      </c>
      <c r="E22" s="1"/>
      <c r="F22" s="181">
        <f>J22/(1-$N$4)</f>
        <v>377.77777777777777</v>
      </c>
      <c r="G22" s="25"/>
      <c r="H22" s="181">
        <f>F22*$N$4</f>
        <v>37.777777777777779</v>
      </c>
      <c r="I22" s="25"/>
      <c r="J22" s="181">
        <v>340</v>
      </c>
      <c r="K22" s="26"/>
      <c r="L22" s="181">
        <f t="shared" ref="L22:L52" si="11">F22*6</f>
        <v>2266.6666666666665</v>
      </c>
      <c r="M22" s="25"/>
      <c r="N22" s="181">
        <f t="shared" ref="N22:N52" si="12">J22*6</f>
        <v>2040</v>
      </c>
      <c r="O22" s="1"/>
      <c r="P22" s="184">
        <f t="shared" si="9"/>
        <v>345.17766497461929</v>
      </c>
      <c r="Q22" s="55"/>
      <c r="R22" s="185">
        <f t="shared" si="10"/>
        <v>5.1776649746192893</v>
      </c>
      <c r="S22" s="55"/>
      <c r="T22" s="186">
        <f t="shared" si="4"/>
        <v>340</v>
      </c>
      <c r="U22" s="55"/>
      <c r="V22" s="186">
        <f t="shared" ref="V22:V52" si="13">P22*6</f>
        <v>2071.0659898477156</v>
      </c>
      <c r="W22" s="55"/>
      <c r="X22" s="186">
        <f t="shared" ref="X22:X52" si="14">T22*6</f>
        <v>2040</v>
      </c>
      <c r="Z22" s="208" t="s">
        <v>105</v>
      </c>
      <c r="AA22" s="7" t="str">
        <f>B22&amp;D22&amp;F22&amp;H22&amp;J22&amp;L22&amp;N22</f>
        <v>1120Gestão Portuária (T)377,77777777777837,77777777777783402266,666666666672040</v>
      </c>
      <c r="AB22" s="101" t="s">
        <v>706</v>
      </c>
      <c r="AC22" s="102" t="b">
        <f t="shared" si="8"/>
        <v>1</v>
      </c>
      <c r="AD22" s="152">
        <f t="shared" si="7"/>
        <v>-8.6294416243654859E-2</v>
      </c>
      <c r="AG22" s="61"/>
      <c r="AI22" s="61"/>
      <c r="AJ22" s="61"/>
    </row>
    <row r="23" spans="1:36" ht="15.95" customHeight="1" x14ac:dyDescent="0.25">
      <c r="A23" s="1"/>
      <c r="B23" s="187">
        <v>1120</v>
      </c>
      <c r="C23" s="9"/>
      <c r="D23" s="141" t="s">
        <v>92</v>
      </c>
      <c r="E23" s="1"/>
      <c r="F23" s="24" t="s">
        <v>82</v>
      </c>
      <c r="G23" s="25"/>
      <c r="H23" s="24"/>
      <c r="I23" s="25"/>
      <c r="J23" s="24"/>
      <c r="K23" s="26"/>
      <c r="L23" s="24"/>
      <c r="M23" s="25"/>
      <c r="N23" s="24"/>
      <c r="O23" s="1"/>
      <c r="P23" s="144">
        <f t="shared" si="9"/>
        <v>340.10152284263961</v>
      </c>
      <c r="Q23" s="145"/>
      <c r="R23" s="146">
        <f t="shared" si="10"/>
        <v>5.1015228426395938</v>
      </c>
      <c r="S23" s="145"/>
      <c r="T23" s="147">
        <v>335</v>
      </c>
      <c r="U23" s="145"/>
      <c r="V23" s="147">
        <f t="shared" si="13"/>
        <v>2040.6091370558377</v>
      </c>
      <c r="W23" s="145"/>
      <c r="X23" s="147">
        <f t="shared" si="14"/>
        <v>2010</v>
      </c>
      <c r="Z23" s="205"/>
      <c r="AC23" s="102" t="b">
        <f t="shared" si="8"/>
        <v>1</v>
      </c>
      <c r="AD23" s="152">
        <f t="shared" si="7"/>
        <v>0</v>
      </c>
      <c r="AG23" s="61"/>
      <c r="AI23" s="61"/>
      <c r="AJ23" s="61"/>
    </row>
    <row r="24" spans="1:36" ht="15.95" customHeight="1" x14ac:dyDescent="0.25">
      <c r="A24" s="1"/>
      <c r="B24" s="212"/>
      <c r="C24" s="9"/>
      <c r="D24" s="200" t="s">
        <v>97</v>
      </c>
      <c r="E24" s="1"/>
      <c r="F24" s="220" t="s">
        <v>82</v>
      </c>
      <c r="G24" s="25"/>
      <c r="H24" s="220"/>
      <c r="I24" s="25"/>
      <c r="J24" s="220"/>
      <c r="K24" s="26"/>
      <c r="L24" s="220"/>
      <c r="M24" s="25"/>
      <c r="N24" s="220"/>
      <c r="O24" s="1"/>
      <c r="P24" s="201">
        <f t="shared" si="9"/>
        <v>340.10152284263961</v>
      </c>
      <c r="Q24" s="145"/>
      <c r="R24" s="203">
        <f t="shared" si="10"/>
        <v>5.1015228426395938</v>
      </c>
      <c r="S24" s="145"/>
      <c r="T24" s="204">
        <f>T21</f>
        <v>335</v>
      </c>
      <c r="U24" s="145"/>
      <c r="V24" s="204">
        <f t="shared" si="13"/>
        <v>2040.6091370558377</v>
      </c>
      <c r="W24" s="145"/>
      <c r="X24" s="204">
        <f t="shared" si="14"/>
        <v>2010</v>
      </c>
      <c r="Z24" s="205"/>
      <c r="AC24" s="102" t="b">
        <f t="shared" si="8"/>
        <v>1</v>
      </c>
      <c r="AD24" s="152">
        <f t="shared" si="7"/>
        <v>0</v>
      </c>
      <c r="AG24" s="61"/>
      <c r="AI24" s="61"/>
      <c r="AJ24" s="61"/>
    </row>
    <row r="25" spans="1:36" ht="15.95" customHeight="1" x14ac:dyDescent="0.25">
      <c r="A25" s="1"/>
      <c r="B25" s="22">
        <v>1105</v>
      </c>
      <c r="C25" s="9"/>
      <c r="D25" s="64" t="s">
        <v>15</v>
      </c>
      <c r="E25" s="1"/>
      <c r="F25" s="24">
        <f>J25/(1-$N$4)</f>
        <v>377.77777777777777</v>
      </c>
      <c r="G25" s="25"/>
      <c r="H25" s="24">
        <f>F25*$N$4</f>
        <v>37.777777777777779</v>
      </c>
      <c r="I25" s="25"/>
      <c r="J25" s="24">
        <v>340</v>
      </c>
      <c r="K25" s="26"/>
      <c r="L25" s="24">
        <f t="shared" si="11"/>
        <v>2266.6666666666665</v>
      </c>
      <c r="M25" s="25"/>
      <c r="N25" s="24">
        <f t="shared" si="12"/>
        <v>2040</v>
      </c>
      <c r="O25" s="1"/>
      <c r="P25" s="54">
        <f t="shared" si="9"/>
        <v>345.17766497461929</v>
      </c>
      <c r="Q25" s="55"/>
      <c r="R25" s="56">
        <f t="shared" si="10"/>
        <v>5.1776649746192893</v>
      </c>
      <c r="S25" s="55"/>
      <c r="T25" s="57">
        <f t="shared" si="4"/>
        <v>340</v>
      </c>
      <c r="U25" s="55"/>
      <c r="V25" s="57">
        <f t="shared" si="13"/>
        <v>2071.0659898477156</v>
      </c>
      <c r="W25" s="55"/>
      <c r="X25" s="57">
        <f t="shared" si="14"/>
        <v>2040</v>
      </c>
      <c r="Z25" s="205"/>
      <c r="AA25" s="7" t="str">
        <f>B25&amp;D25&amp;F25&amp;H25&amp;J25&amp;L25&amp;N25</f>
        <v>1105Gestão de Recursos Humanos (T)377,77777777777837,77777777777783402266,666666666672040</v>
      </c>
      <c r="AB25" s="101" t="s">
        <v>707</v>
      </c>
      <c r="AC25" s="102" t="b">
        <f t="shared" si="8"/>
        <v>1</v>
      </c>
      <c r="AD25" s="152">
        <f t="shared" si="7"/>
        <v>-8.6294416243654859E-2</v>
      </c>
      <c r="AG25" s="61"/>
      <c r="AI25" s="61"/>
      <c r="AJ25" s="61"/>
    </row>
    <row r="26" spans="1:36" ht="15.95" customHeight="1" x14ac:dyDescent="0.25">
      <c r="A26" s="1"/>
      <c r="B26" s="180">
        <v>1128</v>
      </c>
      <c r="C26" s="9"/>
      <c r="D26" s="179" t="s">
        <v>42</v>
      </c>
      <c r="E26" s="1"/>
      <c r="F26" s="181">
        <f>J26/(1-$N$4)</f>
        <v>377.77777777777777</v>
      </c>
      <c r="G26" s="25"/>
      <c r="H26" s="181">
        <f>F26*$N$4</f>
        <v>37.777777777777779</v>
      </c>
      <c r="I26" s="25"/>
      <c r="J26" s="181">
        <v>340</v>
      </c>
      <c r="K26" s="26"/>
      <c r="L26" s="181">
        <f t="shared" si="11"/>
        <v>2266.6666666666665</v>
      </c>
      <c r="M26" s="25"/>
      <c r="N26" s="181">
        <f t="shared" si="12"/>
        <v>2040</v>
      </c>
      <c r="O26" s="1"/>
      <c r="P26" s="184">
        <f t="shared" si="9"/>
        <v>345.17766497461929</v>
      </c>
      <c r="Q26" s="55"/>
      <c r="R26" s="185">
        <f t="shared" si="10"/>
        <v>5.1776649746192893</v>
      </c>
      <c r="S26" s="55"/>
      <c r="T26" s="186">
        <f t="shared" si="4"/>
        <v>340</v>
      </c>
      <c r="U26" s="55"/>
      <c r="V26" s="186">
        <f t="shared" si="13"/>
        <v>2071.0659898477156</v>
      </c>
      <c r="W26" s="55"/>
      <c r="X26" s="186">
        <f t="shared" si="14"/>
        <v>2040</v>
      </c>
      <c r="Z26" s="208" t="s">
        <v>105</v>
      </c>
      <c r="AA26" s="7" t="str">
        <f>B26&amp;D26&amp;F26&amp;H26&amp;J26&amp;L26&amp;N26</f>
        <v>1128Gestão de Seguros (T)377,77777777777837,77777777777783402266,666666666672040</v>
      </c>
      <c r="AB26" s="101" t="s">
        <v>708</v>
      </c>
      <c r="AC26" s="102" t="b">
        <f t="shared" si="8"/>
        <v>1</v>
      </c>
      <c r="AD26" s="152">
        <f t="shared" si="7"/>
        <v>-8.6294416243654859E-2</v>
      </c>
      <c r="AG26" s="61"/>
      <c r="AI26" s="61"/>
      <c r="AJ26" s="61"/>
    </row>
    <row r="27" spans="1:36" ht="15.95" customHeight="1" x14ac:dyDescent="0.25">
      <c r="A27" s="1"/>
      <c r="B27" s="187">
        <v>1128</v>
      </c>
      <c r="C27" s="9"/>
      <c r="D27" s="141" t="s">
        <v>93</v>
      </c>
      <c r="E27" s="1"/>
      <c r="F27" s="24" t="s">
        <v>82</v>
      </c>
      <c r="G27" s="25"/>
      <c r="H27" s="24"/>
      <c r="I27" s="25"/>
      <c r="J27" s="24"/>
      <c r="K27" s="26"/>
      <c r="L27" s="24"/>
      <c r="M27" s="25"/>
      <c r="N27" s="24"/>
      <c r="O27" s="1"/>
      <c r="P27" s="144">
        <f t="shared" si="9"/>
        <v>340.10152284263961</v>
      </c>
      <c r="Q27" s="145"/>
      <c r="R27" s="146">
        <f t="shared" si="10"/>
        <v>5.1015228426395938</v>
      </c>
      <c r="S27" s="145"/>
      <c r="T27" s="147">
        <v>335</v>
      </c>
      <c r="U27" s="145"/>
      <c r="V27" s="147">
        <f t="shared" si="13"/>
        <v>2040.6091370558377</v>
      </c>
      <c r="W27" s="145"/>
      <c r="X27" s="147">
        <f t="shared" si="14"/>
        <v>2010</v>
      </c>
      <c r="Z27" s="205"/>
      <c r="AC27" s="102" t="b">
        <f t="shared" si="8"/>
        <v>1</v>
      </c>
      <c r="AD27" s="152">
        <f t="shared" si="7"/>
        <v>0</v>
      </c>
      <c r="AG27" s="61"/>
      <c r="AI27" s="61"/>
      <c r="AJ27" s="61"/>
    </row>
    <row r="28" spans="1:36" ht="15.95" customHeight="1" x14ac:dyDescent="0.25">
      <c r="A28" s="9"/>
      <c r="B28" s="198">
        <v>1125</v>
      </c>
      <c r="C28" s="9"/>
      <c r="D28" s="197" t="s">
        <v>17</v>
      </c>
      <c r="E28" s="28"/>
      <c r="F28" s="182">
        <f>J28/(1-$N$4)</f>
        <v>377.77777777777777</v>
      </c>
      <c r="G28" s="25"/>
      <c r="H28" s="182">
        <f>F28*$N$4</f>
        <v>37.777777777777779</v>
      </c>
      <c r="I28" s="25"/>
      <c r="J28" s="182">
        <v>340</v>
      </c>
      <c r="K28" s="26"/>
      <c r="L28" s="182">
        <f t="shared" si="11"/>
        <v>2266.6666666666665</v>
      </c>
      <c r="M28" s="25"/>
      <c r="N28" s="182">
        <f t="shared" si="12"/>
        <v>2040</v>
      </c>
      <c r="O28" s="9"/>
      <c r="P28" s="153">
        <f t="shared" si="9"/>
        <v>345.17766497461929</v>
      </c>
      <c r="Q28" s="154"/>
      <c r="R28" s="155">
        <f t="shared" si="10"/>
        <v>5.1776649746192893</v>
      </c>
      <c r="S28" s="154"/>
      <c r="T28" s="156">
        <f t="shared" si="4"/>
        <v>340</v>
      </c>
      <c r="U28" s="154"/>
      <c r="V28" s="156">
        <f t="shared" si="13"/>
        <v>2071.0659898477156</v>
      </c>
      <c r="W28" s="154"/>
      <c r="X28" s="156">
        <f t="shared" si="14"/>
        <v>2040</v>
      </c>
      <c r="Z28" s="207" t="s">
        <v>107</v>
      </c>
      <c r="AA28" s="7" t="str">
        <f>B28&amp;D28&amp;F28&amp;H28&amp;J28&amp;L28&amp;N28</f>
        <v>1125Gestão da Tecnologia da Informação (T)377,77777777777837,77777777777783402266,666666666672040</v>
      </c>
      <c r="AB28" s="101" t="s">
        <v>709</v>
      </c>
      <c r="AC28" s="102" t="b">
        <f t="shared" si="8"/>
        <v>1</v>
      </c>
      <c r="AD28" s="152">
        <f t="shared" si="7"/>
        <v>-8.6294416243654859E-2</v>
      </c>
      <c r="AG28" s="61"/>
      <c r="AI28" s="61"/>
      <c r="AJ28" s="61"/>
    </row>
    <row r="29" spans="1:36" ht="15.95" customHeight="1" x14ac:dyDescent="0.25">
      <c r="A29" s="1"/>
      <c r="B29" s="198">
        <v>1110</v>
      </c>
      <c r="C29" s="199"/>
      <c r="D29" s="140" t="s">
        <v>18</v>
      </c>
      <c r="E29" s="1"/>
      <c r="F29" s="182">
        <f>J29/(1-$N$4)</f>
        <v>377.77777777777777</v>
      </c>
      <c r="G29" s="25"/>
      <c r="H29" s="182">
        <f>F29*$N$4</f>
        <v>37.777777777777779</v>
      </c>
      <c r="I29" s="25"/>
      <c r="J29" s="182">
        <v>340</v>
      </c>
      <c r="K29" s="26"/>
      <c r="L29" s="182">
        <f t="shared" si="11"/>
        <v>2266.6666666666665</v>
      </c>
      <c r="M29" s="25"/>
      <c r="N29" s="182">
        <f t="shared" si="12"/>
        <v>2040</v>
      </c>
      <c r="O29" s="1"/>
      <c r="P29" s="153">
        <f t="shared" si="9"/>
        <v>345.17766497461929</v>
      </c>
      <c r="Q29" s="154"/>
      <c r="R29" s="155">
        <f t="shared" si="10"/>
        <v>5.1776649746192893</v>
      </c>
      <c r="S29" s="154"/>
      <c r="T29" s="156">
        <f t="shared" si="4"/>
        <v>340</v>
      </c>
      <c r="U29" s="154"/>
      <c r="V29" s="156">
        <f t="shared" si="13"/>
        <v>2071.0659898477156</v>
      </c>
      <c r="W29" s="154"/>
      <c r="X29" s="156">
        <f t="shared" si="14"/>
        <v>2040</v>
      </c>
      <c r="Z29" s="207" t="s">
        <v>107</v>
      </c>
      <c r="AA29" s="7" t="str">
        <f>B29&amp;D29&amp;F29&amp;H29&amp;J29&amp;L29&amp;N29</f>
        <v>1110Gestão de Turismo (T)377,77777777777837,77777777777783402266,666666666672040</v>
      </c>
      <c r="AB29" s="101" t="s">
        <v>710</v>
      </c>
      <c r="AC29" s="102" t="b">
        <f t="shared" si="8"/>
        <v>1</v>
      </c>
      <c r="AD29" s="152">
        <f t="shared" si="7"/>
        <v>-8.6294416243654859E-2</v>
      </c>
      <c r="AG29" s="61"/>
      <c r="AI29" s="61"/>
      <c r="AJ29" s="61"/>
    </row>
    <row r="30" spans="1:36" ht="15.95" customHeight="1" x14ac:dyDescent="0.25">
      <c r="A30" s="1"/>
      <c r="B30" s="22">
        <v>1114</v>
      </c>
      <c r="C30" s="9"/>
      <c r="D30" s="64" t="s">
        <v>19</v>
      </c>
      <c r="E30" s="1"/>
      <c r="F30" s="24">
        <f>J30/(1-$N$4)</f>
        <v>377.77777777777777</v>
      </c>
      <c r="G30" s="25"/>
      <c r="H30" s="24">
        <f>F30*$N$4</f>
        <v>37.777777777777779</v>
      </c>
      <c r="I30" s="25"/>
      <c r="J30" s="24">
        <v>340</v>
      </c>
      <c r="K30" s="26"/>
      <c r="L30" s="24">
        <f t="shared" si="11"/>
        <v>2266.6666666666665</v>
      </c>
      <c r="M30" s="25"/>
      <c r="N30" s="24">
        <f t="shared" si="12"/>
        <v>2040</v>
      </c>
      <c r="O30" s="1"/>
      <c r="P30" s="54">
        <f t="shared" si="9"/>
        <v>345.17766497461929</v>
      </c>
      <c r="Q30" s="55"/>
      <c r="R30" s="56">
        <f t="shared" si="10"/>
        <v>5.1776649746192893</v>
      </c>
      <c r="S30" s="55"/>
      <c r="T30" s="57">
        <f t="shared" si="4"/>
        <v>340</v>
      </c>
      <c r="U30" s="55"/>
      <c r="V30" s="57">
        <f t="shared" si="13"/>
        <v>2071.0659898477156</v>
      </c>
      <c r="W30" s="55"/>
      <c r="X30" s="57">
        <f t="shared" si="14"/>
        <v>2040</v>
      </c>
      <c r="Z30" s="205"/>
      <c r="AA30" s="7" t="str">
        <f>B30&amp;D30&amp;F30&amp;H30&amp;J30&amp;L30&amp;N30</f>
        <v>1114Gestão Financeira (T)377,77777777777837,77777777777783402266,666666666672040</v>
      </c>
      <c r="AB30" s="101" t="s">
        <v>711</v>
      </c>
      <c r="AC30" s="102" t="b">
        <f t="shared" si="8"/>
        <v>1</v>
      </c>
      <c r="AD30" s="152">
        <f t="shared" si="7"/>
        <v>-8.6294416243654859E-2</v>
      </c>
      <c r="AG30" s="61"/>
      <c r="AI30" s="61"/>
      <c r="AJ30" s="61"/>
    </row>
    <row r="31" spans="1:36" ht="15.95" customHeight="1" x14ac:dyDescent="0.25">
      <c r="A31" s="1"/>
      <c r="B31" s="22">
        <v>1132</v>
      </c>
      <c r="C31" s="9"/>
      <c r="D31" s="141" t="s">
        <v>94</v>
      </c>
      <c r="E31" s="1"/>
      <c r="F31" s="24" t="s">
        <v>82</v>
      </c>
      <c r="G31" s="25"/>
      <c r="H31" s="24"/>
      <c r="I31" s="25"/>
      <c r="J31" s="24"/>
      <c r="K31" s="26"/>
      <c r="L31" s="24"/>
      <c r="M31" s="25"/>
      <c r="N31" s="24"/>
      <c r="O31" s="1"/>
      <c r="P31" s="144">
        <f t="shared" si="9"/>
        <v>340.10152284263961</v>
      </c>
      <c r="Q31" s="145"/>
      <c r="R31" s="146">
        <f t="shared" si="10"/>
        <v>5.1015228426395938</v>
      </c>
      <c r="S31" s="145"/>
      <c r="T31" s="147">
        <v>335</v>
      </c>
      <c r="U31" s="145"/>
      <c r="V31" s="147">
        <f t="shared" si="13"/>
        <v>2040.6091370558377</v>
      </c>
      <c r="W31" s="145"/>
      <c r="X31" s="147">
        <f t="shared" si="14"/>
        <v>2010</v>
      </c>
      <c r="Z31" s="205"/>
      <c r="AC31" s="102" t="b">
        <f t="shared" si="8"/>
        <v>1</v>
      </c>
      <c r="AD31" s="152">
        <f t="shared" si="7"/>
        <v>0</v>
      </c>
      <c r="AG31" s="61"/>
      <c r="AI31" s="61"/>
      <c r="AJ31" s="61"/>
    </row>
    <row r="32" spans="1:36" ht="15.95" customHeight="1" x14ac:dyDescent="0.25">
      <c r="A32" s="1"/>
      <c r="B32" s="22">
        <v>1115</v>
      </c>
      <c r="C32" s="9"/>
      <c r="D32" s="64" t="s">
        <v>20</v>
      </c>
      <c r="E32" s="1"/>
      <c r="F32" s="24">
        <f>J32/(1-$N$4)</f>
        <v>377.77777777777777</v>
      </c>
      <c r="G32" s="25"/>
      <c r="H32" s="24">
        <f>F32*$N$4</f>
        <v>37.777777777777779</v>
      </c>
      <c r="I32" s="25"/>
      <c r="J32" s="24">
        <v>340</v>
      </c>
      <c r="K32" s="26"/>
      <c r="L32" s="24">
        <f t="shared" si="11"/>
        <v>2266.6666666666665</v>
      </c>
      <c r="M32" s="25"/>
      <c r="N32" s="24">
        <f t="shared" si="12"/>
        <v>2040</v>
      </c>
      <c r="O32" s="1"/>
      <c r="P32" s="54">
        <f t="shared" si="9"/>
        <v>345.17766497461929</v>
      </c>
      <c r="Q32" s="55"/>
      <c r="R32" s="56">
        <f t="shared" si="10"/>
        <v>5.1776649746192893</v>
      </c>
      <c r="S32" s="55"/>
      <c r="T32" s="57">
        <f t="shared" si="4"/>
        <v>340</v>
      </c>
      <c r="U32" s="55"/>
      <c r="V32" s="57">
        <f t="shared" si="13"/>
        <v>2071.0659898477156</v>
      </c>
      <c r="W32" s="55"/>
      <c r="X32" s="57">
        <f t="shared" si="14"/>
        <v>2040</v>
      </c>
      <c r="Z32" s="205"/>
      <c r="AA32" s="7" t="str">
        <f>B32&amp;D32&amp;F32&amp;H32&amp;J32&amp;L32&amp;N32</f>
        <v>1115Gestão Pública (T)377,77777777777837,77777777777783402266,666666666672040</v>
      </c>
      <c r="AB32" s="101" t="s">
        <v>712</v>
      </c>
      <c r="AC32" s="102" t="b">
        <f t="shared" si="8"/>
        <v>1</v>
      </c>
      <c r="AD32" s="152">
        <f t="shared" si="7"/>
        <v>-8.6294416243654859E-2</v>
      </c>
      <c r="AG32" s="61"/>
      <c r="AI32" s="61"/>
      <c r="AJ32" s="61"/>
    </row>
    <row r="33" spans="1:36" ht="15.95" customHeight="1" x14ac:dyDescent="0.25">
      <c r="A33" s="1"/>
      <c r="B33" s="22">
        <v>1126</v>
      </c>
      <c r="C33" s="9"/>
      <c r="D33" s="64" t="s">
        <v>44</v>
      </c>
      <c r="E33" s="1"/>
      <c r="F33" s="24">
        <f>J33/(1-$N$4)</f>
        <v>377.77777777777777</v>
      </c>
      <c r="G33" s="25"/>
      <c r="H33" s="24">
        <f>F33*$N$4</f>
        <v>37.777777777777779</v>
      </c>
      <c r="I33" s="25"/>
      <c r="J33" s="24">
        <v>340</v>
      </c>
      <c r="K33" s="26"/>
      <c r="L33" s="24">
        <f t="shared" si="11"/>
        <v>2266.6666666666665</v>
      </c>
      <c r="M33" s="25"/>
      <c r="N33" s="24">
        <f t="shared" si="12"/>
        <v>2040</v>
      </c>
      <c r="O33" s="1"/>
      <c r="P33" s="54">
        <f t="shared" si="9"/>
        <v>345.17766497461929</v>
      </c>
      <c r="Q33" s="55"/>
      <c r="R33" s="56">
        <f t="shared" si="10"/>
        <v>5.1776649746192893</v>
      </c>
      <c r="S33" s="55"/>
      <c r="T33" s="57">
        <f t="shared" si="4"/>
        <v>340</v>
      </c>
      <c r="U33" s="55"/>
      <c r="V33" s="57">
        <f t="shared" si="13"/>
        <v>2071.0659898477156</v>
      </c>
      <c r="W33" s="55"/>
      <c r="X33" s="57">
        <f t="shared" si="14"/>
        <v>2040</v>
      </c>
      <c r="Z33" s="205"/>
      <c r="AA33" s="7" t="str">
        <f>B33&amp;D33&amp;F33&amp;H33&amp;J33&amp;L33&amp;N33</f>
        <v>1126Jogos Digitais (T)377,77777777777837,77777777777783402266,666666666672040</v>
      </c>
      <c r="AB33" s="101" t="s">
        <v>713</v>
      </c>
      <c r="AC33" s="102" t="b">
        <f t="shared" si="8"/>
        <v>1</v>
      </c>
      <c r="AD33" s="152">
        <f t="shared" si="7"/>
        <v>-8.6294416243654859E-2</v>
      </c>
      <c r="AG33" s="61"/>
      <c r="AI33" s="61"/>
      <c r="AJ33" s="61"/>
    </row>
    <row r="34" spans="1:36" ht="15.95" customHeight="1" x14ac:dyDescent="0.25">
      <c r="A34" s="1"/>
      <c r="B34" s="198">
        <v>1122</v>
      </c>
      <c r="C34" s="199"/>
      <c r="D34" s="140" t="s">
        <v>21</v>
      </c>
      <c r="E34" s="1"/>
      <c r="F34" s="182">
        <f>J34/(1-$N$4)</f>
        <v>395.55555555555554</v>
      </c>
      <c r="G34" s="25"/>
      <c r="H34" s="182">
        <f>F34*$N$4</f>
        <v>39.555555555555557</v>
      </c>
      <c r="I34" s="25"/>
      <c r="J34" s="182">
        <v>356</v>
      </c>
      <c r="K34" s="26"/>
      <c r="L34" s="182">
        <f t="shared" si="11"/>
        <v>2373.333333333333</v>
      </c>
      <c r="M34" s="25"/>
      <c r="N34" s="182">
        <f t="shared" si="12"/>
        <v>2136</v>
      </c>
      <c r="O34" s="1"/>
      <c r="P34" s="153">
        <f t="shared" si="9"/>
        <v>361.42131979695432</v>
      </c>
      <c r="Q34" s="154"/>
      <c r="R34" s="155">
        <f t="shared" si="10"/>
        <v>5.4213197969543145</v>
      </c>
      <c r="S34" s="154"/>
      <c r="T34" s="156">
        <f t="shared" si="4"/>
        <v>356</v>
      </c>
      <c r="U34" s="154"/>
      <c r="V34" s="156">
        <f t="shared" si="13"/>
        <v>2168.5279187817259</v>
      </c>
      <c r="W34" s="154"/>
      <c r="X34" s="156">
        <f t="shared" si="14"/>
        <v>2136</v>
      </c>
      <c r="Z34" s="207" t="s">
        <v>107</v>
      </c>
      <c r="AA34" s="7" t="str">
        <f>B34&amp;D34&amp;F34&amp;H34&amp;J34&amp;L34&amp;N34</f>
        <v>1122Letras - Língua Estrangeira (L)395,55555555555639,55555555555563562373,333333333332136</v>
      </c>
      <c r="AB34" s="101" t="s">
        <v>714</v>
      </c>
      <c r="AC34" s="102" t="b">
        <f t="shared" si="8"/>
        <v>1</v>
      </c>
      <c r="AD34" s="152">
        <f t="shared" si="7"/>
        <v>-8.6294416243654748E-2</v>
      </c>
      <c r="AG34" s="61"/>
      <c r="AI34" s="61"/>
      <c r="AJ34" s="61"/>
    </row>
    <row r="35" spans="1:36" ht="15.95" customHeight="1" x14ac:dyDescent="0.25">
      <c r="A35" s="1"/>
      <c r="B35" s="198">
        <v>1121</v>
      </c>
      <c r="C35" s="199"/>
      <c r="D35" s="140" t="s">
        <v>22</v>
      </c>
      <c r="E35" s="1"/>
      <c r="F35" s="182">
        <f>J35/(1-$N$4)</f>
        <v>395.55555555555554</v>
      </c>
      <c r="G35" s="25"/>
      <c r="H35" s="182">
        <f>F35*$N$4</f>
        <v>39.555555555555557</v>
      </c>
      <c r="I35" s="25"/>
      <c r="J35" s="182">
        <v>356</v>
      </c>
      <c r="K35" s="26"/>
      <c r="L35" s="182">
        <f t="shared" si="11"/>
        <v>2373.333333333333</v>
      </c>
      <c r="M35" s="25"/>
      <c r="N35" s="182">
        <f t="shared" si="12"/>
        <v>2136</v>
      </c>
      <c r="O35" s="1"/>
      <c r="P35" s="153">
        <f t="shared" si="9"/>
        <v>361.42131979695432</v>
      </c>
      <c r="Q35" s="154"/>
      <c r="R35" s="155">
        <f t="shared" si="10"/>
        <v>5.4213197969543145</v>
      </c>
      <c r="S35" s="154"/>
      <c r="T35" s="156">
        <f t="shared" si="4"/>
        <v>356</v>
      </c>
      <c r="U35" s="154"/>
      <c r="V35" s="156">
        <f t="shared" si="13"/>
        <v>2168.5279187817259</v>
      </c>
      <c r="W35" s="154"/>
      <c r="X35" s="156">
        <f t="shared" si="14"/>
        <v>2136</v>
      </c>
      <c r="Z35" s="207" t="s">
        <v>107</v>
      </c>
      <c r="AA35" s="7" t="str">
        <f>B35&amp;D35&amp;F35&amp;H35&amp;J35&amp;L35&amp;N35</f>
        <v>1121Letras - Língua Portuguesa (L)395,55555555555639,55555555555563562373,333333333332136</v>
      </c>
      <c r="AB35" s="101" t="s">
        <v>715</v>
      </c>
      <c r="AC35" s="102" t="b">
        <f t="shared" si="8"/>
        <v>1</v>
      </c>
      <c r="AD35" s="152">
        <f t="shared" si="7"/>
        <v>-8.6294416243654748E-2</v>
      </c>
      <c r="AG35" s="61"/>
      <c r="AI35" s="61"/>
      <c r="AJ35" s="61"/>
    </row>
    <row r="36" spans="1:36" ht="15.95" customHeight="1" x14ac:dyDescent="0.25">
      <c r="A36" s="1"/>
      <c r="B36" s="22">
        <v>2009</v>
      </c>
      <c r="C36" s="9"/>
      <c r="D36" s="139" t="s">
        <v>78</v>
      </c>
      <c r="E36" s="1"/>
      <c r="F36" s="24" t="s">
        <v>82</v>
      </c>
      <c r="G36" s="25"/>
      <c r="H36" s="24"/>
      <c r="I36" s="25"/>
      <c r="J36" s="24"/>
      <c r="K36" s="26"/>
      <c r="L36" s="24"/>
      <c r="M36" s="25"/>
      <c r="N36" s="24"/>
      <c r="O36" s="1"/>
      <c r="P36" s="148">
        <f t="shared" si="9"/>
        <v>322.84263959390864</v>
      </c>
      <c r="Q36" s="149"/>
      <c r="R36" s="150">
        <f t="shared" si="10"/>
        <v>4.8426395939086291</v>
      </c>
      <c r="S36" s="149"/>
      <c r="T36" s="151">
        <v>318</v>
      </c>
      <c r="U36" s="149"/>
      <c r="V36" s="151">
        <f t="shared" si="13"/>
        <v>1937.0558375634519</v>
      </c>
      <c r="W36" s="149"/>
      <c r="X36" s="151">
        <f t="shared" si="14"/>
        <v>1908</v>
      </c>
      <c r="Z36" s="205"/>
      <c r="AC36" s="102" t="b">
        <f t="shared" si="8"/>
        <v>1</v>
      </c>
      <c r="AD36" s="152">
        <f t="shared" si="7"/>
        <v>0</v>
      </c>
      <c r="AG36" s="61"/>
      <c r="AI36" s="61"/>
      <c r="AJ36" s="61"/>
    </row>
    <row r="37" spans="1:36" ht="15.95" customHeight="1" x14ac:dyDescent="0.25">
      <c r="A37" s="1"/>
      <c r="B37" s="198">
        <v>1101</v>
      </c>
      <c r="C37" s="199"/>
      <c r="D37" s="140" t="s">
        <v>23</v>
      </c>
      <c r="E37" s="1"/>
      <c r="F37" s="182">
        <f>J37/(1-$N$4)</f>
        <v>395.55555555555554</v>
      </c>
      <c r="G37" s="25"/>
      <c r="H37" s="182">
        <f>F37*$N$4</f>
        <v>39.555555555555557</v>
      </c>
      <c r="I37" s="25"/>
      <c r="J37" s="182">
        <v>356</v>
      </c>
      <c r="K37" s="26"/>
      <c r="L37" s="182">
        <f t="shared" si="11"/>
        <v>2373.333333333333</v>
      </c>
      <c r="M37" s="25"/>
      <c r="N37" s="182">
        <f t="shared" si="12"/>
        <v>2136</v>
      </c>
      <c r="O37" s="1"/>
      <c r="P37" s="153">
        <f t="shared" si="9"/>
        <v>361.42131979695432</v>
      </c>
      <c r="Q37" s="154"/>
      <c r="R37" s="155">
        <f t="shared" si="10"/>
        <v>5.4213197969543145</v>
      </c>
      <c r="S37" s="154"/>
      <c r="T37" s="156">
        <f t="shared" si="4"/>
        <v>356</v>
      </c>
      <c r="U37" s="154"/>
      <c r="V37" s="156">
        <f t="shared" si="13"/>
        <v>2168.5279187817259</v>
      </c>
      <c r="W37" s="154"/>
      <c r="X37" s="156">
        <f t="shared" si="14"/>
        <v>2136</v>
      </c>
      <c r="Z37" s="207" t="s">
        <v>107</v>
      </c>
      <c r="AA37" s="7" t="str">
        <f>B37&amp;D37&amp;F37&amp;H37&amp;J37&amp;L37&amp;N37</f>
        <v>1101Letras Português / Espanhol (L)395,55555555555639,55555555555563562373,333333333332136</v>
      </c>
      <c r="AB37" s="101" t="s">
        <v>716</v>
      </c>
      <c r="AC37" s="102" t="b">
        <f t="shared" si="8"/>
        <v>1</v>
      </c>
      <c r="AD37" s="152">
        <f t="shared" si="7"/>
        <v>-8.6294416243654748E-2</v>
      </c>
      <c r="AG37" s="61"/>
      <c r="AI37" s="61"/>
      <c r="AJ37" s="61"/>
    </row>
    <row r="38" spans="1:36" ht="15.95" customHeight="1" x14ac:dyDescent="0.25">
      <c r="A38" s="1"/>
      <c r="B38" s="22">
        <v>2010</v>
      </c>
      <c r="C38" s="9"/>
      <c r="D38" s="139" t="s">
        <v>79</v>
      </c>
      <c r="E38" s="1"/>
      <c r="F38" s="24" t="s">
        <v>82</v>
      </c>
      <c r="G38" s="25"/>
      <c r="H38" s="24"/>
      <c r="I38" s="25"/>
      <c r="J38" s="24"/>
      <c r="K38" s="26"/>
      <c r="L38" s="24"/>
      <c r="M38" s="25"/>
      <c r="N38" s="24"/>
      <c r="O38" s="1"/>
      <c r="P38" s="148">
        <f t="shared" si="9"/>
        <v>322.84263959390864</v>
      </c>
      <c r="Q38" s="149"/>
      <c r="R38" s="150">
        <f t="shared" si="10"/>
        <v>4.8426395939086291</v>
      </c>
      <c r="S38" s="149"/>
      <c r="T38" s="151">
        <v>318</v>
      </c>
      <c r="U38" s="149"/>
      <c r="V38" s="151">
        <f t="shared" si="13"/>
        <v>1937.0558375634519</v>
      </c>
      <c r="W38" s="149"/>
      <c r="X38" s="151">
        <f t="shared" si="14"/>
        <v>1908</v>
      </c>
      <c r="Z38" s="205"/>
      <c r="AC38" s="102" t="b">
        <f t="shared" si="8"/>
        <v>1</v>
      </c>
      <c r="AD38" s="152">
        <f t="shared" si="7"/>
        <v>0</v>
      </c>
      <c r="AG38" s="61"/>
      <c r="AI38" s="61"/>
      <c r="AJ38" s="61"/>
    </row>
    <row r="39" spans="1:36" ht="15.95" customHeight="1" x14ac:dyDescent="0.25">
      <c r="A39" s="1"/>
      <c r="B39" s="22">
        <v>1106</v>
      </c>
      <c r="C39" s="9"/>
      <c r="D39" s="64" t="s">
        <v>24</v>
      </c>
      <c r="E39" s="1"/>
      <c r="F39" s="24">
        <f>J39/(1-$N$4)</f>
        <v>377.77777777777777</v>
      </c>
      <c r="G39" s="25"/>
      <c r="H39" s="24">
        <f>F39*$N$4</f>
        <v>37.777777777777779</v>
      </c>
      <c r="I39" s="25"/>
      <c r="J39" s="24">
        <v>340</v>
      </c>
      <c r="K39" s="26"/>
      <c r="L39" s="24">
        <f t="shared" si="11"/>
        <v>2266.6666666666665</v>
      </c>
      <c r="M39" s="25"/>
      <c r="N39" s="24">
        <f t="shared" si="12"/>
        <v>2040</v>
      </c>
      <c r="O39" s="1"/>
      <c r="P39" s="54">
        <f t="shared" si="9"/>
        <v>345.17766497461929</v>
      </c>
      <c r="Q39" s="55"/>
      <c r="R39" s="56">
        <f t="shared" si="10"/>
        <v>5.1776649746192893</v>
      </c>
      <c r="S39" s="55"/>
      <c r="T39" s="57">
        <f t="shared" si="4"/>
        <v>340</v>
      </c>
      <c r="U39" s="55"/>
      <c r="V39" s="57">
        <f t="shared" si="13"/>
        <v>2071.0659898477156</v>
      </c>
      <c r="W39" s="55"/>
      <c r="X39" s="57">
        <f t="shared" si="14"/>
        <v>2040</v>
      </c>
      <c r="Z39" s="205"/>
      <c r="AA39" s="7" t="str">
        <f>B39&amp;D39&amp;F39&amp;H39&amp;J39&amp;L39&amp;N39</f>
        <v>1106Logística (T)377,77777777777837,77777777777783402266,666666666672040</v>
      </c>
      <c r="AB39" s="101" t="s">
        <v>717</v>
      </c>
      <c r="AC39" s="102" t="b">
        <f t="shared" si="8"/>
        <v>1</v>
      </c>
      <c r="AD39" s="152">
        <f t="shared" si="7"/>
        <v>-8.6294416243654859E-2</v>
      </c>
      <c r="AG39" s="61"/>
      <c r="AI39" s="61"/>
      <c r="AJ39" s="61"/>
    </row>
    <row r="40" spans="1:36" ht="15.95" customHeight="1" x14ac:dyDescent="0.25">
      <c r="A40" s="1"/>
      <c r="B40" s="212">
        <v>1131</v>
      </c>
      <c r="C40" s="9"/>
      <c r="D40" s="200" t="s">
        <v>25</v>
      </c>
      <c r="E40" s="1"/>
      <c r="F40" s="220">
        <f>J40/(1-$N$4)</f>
        <v>377.77777777777777</v>
      </c>
      <c r="G40" s="25"/>
      <c r="H40" s="220">
        <f>F40*$N$4</f>
        <v>37.777777777777779</v>
      </c>
      <c r="I40" s="25"/>
      <c r="J40" s="220">
        <v>340</v>
      </c>
      <c r="K40" s="26"/>
      <c r="L40" s="220">
        <f t="shared" si="11"/>
        <v>2266.6666666666665</v>
      </c>
      <c r="M40" s="25"/>
      <c r="N40" s="220">
        <f t="shared" si="12"/>
        <v>2040</v>
      </c>
      <c r="O40" s="1"/>
      <c r="P40" s="201">
        <f t="shared" si="9"/>
        <v>345.17766497461929</v>
      </c>
      <c r="Q40" s="145"/>
      <c r="R40" s="203">
        <f t="shared" si="10"/>
        <v>5.1776649746192893</v>
      </c>
      <c r="S40" s="145"/>
      <c r="T40" s="204">
        <f t="shared" si="4"/>
        <v>340</v>
      </c>
      <c r="U40" s="145"/>
      <c r="V40" s="204">
        <f t="shared" si="13"/>
        <v>2071.0659898477156</v>
      </c>
      <c r="W40" s="145"/>
      <c r="X40" s="204">
        <f t="shared" si="14"/>
        <v>2040</v>
      </c>
      <c r="Z40" s="205"/>
      <c r="AA40" s="7" t="str">
        <f>B40&amp;D40&amp;F40&amp;H40&amp;J40&amp;L40&amp;N40</f>
        <v>1131Marketing (T)377,77777777777837,77777777777783402266,666666666672040</v>
      </c>
      <c r="AB40" s="7" t="s">
        <v>718</v>
      </c>
      <c r="AC40" s="102" t="b">
        <f t="shared" si="8"/>
        <v>0</v>
      </c>
      <c r="AD40" s="152">
        <f t="shared" si="7"/>
        <v>-8.6294416243654859E-2</v>
      </c>
      <c r="AG40" s="61"/>
      <c r="AI40" s="61"/>
      <c r="AJ40" s="61"/>
    </row>
    <row r="41" spans="1:36" ht="15.95" customHeight="1" x14ac:dyDescent="0.25">
      <c r="A41" s="1"/>
      <c r="B41" s="212">
        <v>1104</v>
      </c>
      <c r="C41" s="9"/>
      <c r="D41" s="200" t="s">
        <v>113</v>
      </c>
      <c r="E41" s="1"/>
      <c r="F41" s="220">
        <f>J41/(1-$N$4)</f>
        <v>340</v>
      </c>
      <c r="G41" s="25"/>
      <c r="H41" s="220">
        <f>F41*$N$4</f>
        <v>34</v>
      </c>
      <c r="I41" s="25"/>
      <c r="J41" s="220">
        <v>306</v>
      </c>
      <c r="K41" s="26"/>
      <c r="L41" s="220">
        <f t="shared" si="11"/>
        <v>2040</v>
      </c>
      <c r="M41" s="25"/>
      <c r="N41" s="220">
        <f t="shared" si="12"/>
        <v>1836</v>
      </c>
      <c r="O41" s="1"/>
      <c r="P41" s="201">
        <f t="shared" si="9"/>
        <v>310.65989847715736</v>
      </c>
      <c r="Q41" s="145"/>
      <c r="R41" s="203">
        <f t="shared" si="10"/>
        <v>4.6598984771573599</v>
      </c>
      <c r="S41" s="145"/>
      <c r="T41" s="204">
        <f t="shared" si="4"/>
        <v>306</v>
      </c>
      <c r="U41" s="145"/>
      <c r="V41" s="204">
        <f t="shared" si="13"/>
        <v>1863.959390862944</v>
      </c>
      <c r="W41" s="145"/>
      <c r="X41" s="204">
        <f t="shared" si="14"/>
        <v>1836</v>
      </c>
      <c r="Z41" s="205" t="s">
        <v>105</v>
      </c>
      <c r="AA41" s="7" t="str">
        <f>B41&amp;D41&amp;F41&amp;H41&amp;J41&amp;L41&amp;N41</f>
        <v>1104Marketing (T) - currículo 6 (online)3403430620401836</v>
      </c>
      <c r="AB41" s="7" t="s">
        <v>719</v>
      </c>
      <c r="AC41" s="102" t="b">
        <f t="shared" si="8"/>
        <v>0</v>
      </c>
      <c r="AD41" s="152">
        <f t="shared" si="7"/>
        <v>-8.6294416243654859E-2</v>
      </c>
      <c r="AG41" s="61"/>
      <c r="AI41" s="61"/>
      <c r="AJ41" s="61"/>
    </row>
    <row r="42" spans="1:36" ht="15.95" customHeight="1" x14ac:dyDescent="0.25">
      <c r="A42" s="1"/>
      <c r="B42" s="212">
        <v>1104</v>
      </c>
      <c r="C42" s="9"/>
      <c r="D42" s="200" t="s">
        <v>95</v>
      </c>
      <c r="E42" s="1"/>
      <c r="F42" s="220" t="s">
        <v>82</v>
      </c>
      <c r="G42" s="25"/>
      <c r="H42" s="220"/>
      <c r="I42" s="25"/>
      <c r="J42" s="220"/>
      <c r="K42" s="26"/>
      <c r="L42" s="220"/>
      <c r="M42" s="25"/>
      <c r="N42" s="220"/>
      <c r="O42" s="1"/>
      <c r="P42" s="201">
        <f>T42/(1-$X$4)</f>
        <v>340.10152284263961</v>
      </c>
      <c r="Q42" s="145"/>
      <c r="R42" s="203">
        <f>P42*$X$4</f>
        <v>5.1015228426395938</v>
      </c>
      <c r="S42" s="145"/>
      <c r="T42" s="204">
        <v>335</v>
      </c>
      <c r="U42" s="145"/>
      <c r="V42" s="204">
        <f>P42*6</f>
        <v>2040.6091370558377</v>
      </c>
      <c r="W42" s="145"/>
      <c r="X42" s="204">
        <f>T42*6</f>
        <v>2010</v>
      </c>
      <c r="Z42" s="205"/>
      <c r="AC42" s="102" t="b">
        <f>AA42=AB42</f>
        <v>1</v>
      </c>
      <c r="AD42" s="152">
        <f t="shared" si="7"/>
        <v>0</v>
      </c>
      <c r="AG42" s="61"/>
      <c r="AI42" s="61"/>
      <c r="AJ42" s="61"/>
    </row>
    <row r="43" spans="1:36" ht="15.95" customHeight="1" x14ac:dyDescent="0.25">
      <c r="A43" s="1"/>
      <c r="B43" s="198">
        <v>1111</v>
      </c>
      <c r="C43" s="199"/>
      <c r="D43" s="140" t="s">
        <v>40</v>
      </c>
      <c r="E43" s="1"/>
      <c r="F43" s="182">
        <f>J43/(1-$N$4)</f>
        <v>395.55555555555554</v>
      </c>
      <c r="G43" s="25"/>
      <c r="H43" s="182">
        <f>F43*$N$4</f>
        <v>39.555555555555557</v>
      </c>
      <c r="I43" s="25"/>
      <c r="J43" s="182">
        <v>356</v>
      </c>
      <c r="K43" s="26"/>
      <c r="L43" s="182">
        <f t="shared" si="11"/>
        <v>2373.333333333333</v>
      </c>
      <c r="M43" s="25"/>
      <c r="N43" s="182">
        <f t="shared" si="12"/>
        <v>2136</v>
      </c>
      <c r="O43" s="1"/>
      <c r="P43" s="153">
        <f t="shared" si="9"/>
        <v>361.42131979695432</v>
      </c>
      <c r="Q43" s="154"/>
      <c r="R43" s="155">
        <f t="shared" si="10"/>
        <v>5.4213197969543145</v>
      </c>
      <c r="S43" s="154"/>
      <c r="T43" s="156">
        <f t="shared" si="4"/>
        <v>356</v>
      </c>
      <c r="U43" s="154"/>
      <c r="V43" s="156">
        <f t="shared" si="13"/>
        <v>2168.5279187817259</v>
      </c>
      <c r="W43" s="154"/>
      <c r="X43" s="156">
        <f t="shared" si="14"/>
        <v>2136</v>
      </c>
      <c r="Z43" s="207" t="s">
        <v>107</v>
      </c>
      <c r="AA43" s="7" t="str">
        <f>B43&amp;D43&amp;F43&amp;H43&amp;J43&amp;L43&amp;N43</f>
        <v>1111Matemática (L)395,55555555555639,55555555555563562373,333333333332136</v>
      </c>
      <c r="AB43" s="101" t="s">
        <v>720</v>
      </c>
      <c r="AC43" s="102" t="b">
        <f t="shared" si="8"/>
        <v>1</v>
      </c>
      <c r="AD43" s="152">
        <f t="shared" si="7"/>
        <v>-8.6294416243654748E-2</v>
      </c>
      <c r="AG43" s="61"/>
      <c r="AI43" s="61"/>
      <c r="AJ43" s="61"/>
    </row>
    <row r="44" spans="1:36" ht="15.95" customHeight="1" x14ac:dyDescent="0.25">
      <c r="A44" s="1"/>
      <c r="B44" s="22">
        <v>2006</v>
      </c>
      <c r="C44" s="9"/>
      <c r="D44" s="139" t="s">
        <v>80</v>
      </c>
      <c r="E44" s="1"/>
      <c r="F44" s="24" t="s">
        <v>82</v>
      </c>
      <c r="G44" s="25"/>
      <c r="H44" s="24"/>
      <c r="I44" s="25"/>
      <c r="J44" s="24"/>
      <c r="K44" s="26"/>
      <c r="L44" s="24"/>
      <c r="M44" s="25"/>
      <c r="N44" s="24"/>
      <c r="O44" s="1"/>
      <c r="P44" s="148">
        <f t="shared" si="9"/>
        <v>322.84263959390864</v>
      </c>
      <c r="Q44" s="149"/>
      <c r="R44" s="150">
        <f t="shared" si="10"/>
        <v>4.8426395939086291</v>
      </c>
      <c r="S44" s="149"/>
      <c r="T44" s="151">
        <v>318</v>
      </c>
      <c r="U44" s="149"/>
      <c r="V44" s="151">
        <f t="shared" si="13"/>
        <v>1937.0558375634519</v>
      </c>
      <c r="W44" s="149"/>
      <c r="X44" s="151">
        <f t="shared" si="14"/>
        <v>1908</v>
      </c>
      <c r="Z44" s="205"/>
      <c r="AC44" s="102" t="b">
        <f t="shared" si="8"/>
        <v>1</v>
      </c>
      <c r="AD44" s="152">
        <f t="shared" si="7"/>
        <v>0</v>
      </c>
      <c r="AG44" s="61"/>
      <c r="AI44" s="61"/>
      <c r="AJ44" s="61"/>
    </row>
    <row r="45" spans="1:36" ht="30.75" customHeight="1" x14ac:dyDescent="0.25">
      <c r="A45" s="1"/>
      <c r="B45" s="22">
        <v>1102</v>
      </c>
      <c r="C45" s="9"/>
      <c r="D45" s="64" t="s">
        <v>26</v>
      </c>
      <c r="E45" s="1"/>
      <c r="F45" s="24">
        <f>J45/(1-$N$4)</f>
        <v>395.55555555555554</v>
      </c>
      <c r="G45" s="25"/>
      <c r="H45" s="24">
        <f>F45*$N$4</f>
        <v>39.555555555555557</v>
      </c>
      <c r="I45" s="25"/>
      <c r="J45" s="24">
        <v>356</v>
      </c>
      <c r="K45" s="26"/>
      <c r="L45" s="24">
        <f t="shared" si="11"/>
        <v>2373.333333333333</v>
      </c>
      <c r="M45" s="25"/>
      <c r="N45" s="24">
        <f t="shared" si="12"/>
        <v>2136</v>
      </c>
      <c r="O45" s="1"/>
      <c r="P45" s="54">
        <f t="shared" si="9"/>
        <v>361.42131979695432</v>
      </c>
      <c r="Q45" s="55"/>
      <c r="R45" s="56">
        <f t="shared" si="10"/>
        <v>5.4213197969543145</v>
      </c>
      <c r="S45" s="55"/>
      <c r="T45" s="57">
        <f t="shared" si="4"/>
        <v>356</v>
      </c>
      <c r="U45" s="55"/>
      <c r="V45" s="57">
        <f t="shared" si="13"/>
        <v>2168.5279187817259</v>
      </c>
      <c r="W45" s="55"/>
      <c r="X45" s="57">
        <f t="shared" si="14"/>
        <v>2136</v>
      </c>
      <c r="Z45" s="205"/>
      <c r="AA45" s="7" t="str">
        <f>B45&amp;D45&amp;F45&amp;H45&amp;J45&amp;L45&amp;N45</f>
        <v>1102Pedagogia (L) - Docência na Ed Infantil e nas Séries Iniciais do EF395,55555555555639,55555555555563562373,333333333332136</v>
      </c>
      <c r="AB45" s="101" t="s">
        <v>721</v>
      </c>
      <c r="AC45" s="102" t="b">
        <f t="shared" si="8"/>
        <v>1</v>
      </c>
      <c r="AD45" s="152">
        <f t="shared" si="7"/>
        <v>-8.6294416243654748E-2</v>
      </c>
      <c r="AG45" s="61"/>
      <c r="AI45" s="61"/>
      <c r="AJ45" s="61"/>
    </row>
    <row r="46" spans="1:36" ht="15.95" customHeight="1" x14ac:dyDescent="0.25">
      <c r="A46" s="1"/>
      <c r="B46" s="22">
        <v>2005</v>
      </c>
      <c r="C46" s="9"/>
      <c r="D46" s="139" t="s">
        <v>81</v>
      </c>
      <c r="E46" s="1"/>
      <c r="F46" s="24" t="s">
        <v>82</v>
      </c>
      <c r="G46" s="25"/>
      <c r="H46" s="24"/>
      <c r="I46" s="25"/>
      <c r="J46" s="24"/>
      <c r="K46" s="26"/>
      <c r="L46" s="24"/>
      <c r="M46" s="25"/>
      <c r="N46" s="24"/>
      <c r="O46" s="1"/>
      <c r="P46" s="148">
        <f t="shared" si="9"/>
        <v>322.84263959390864</v>
      </c>
      <c r="Q46" s="149"/>
      <c r="R46" s="150">
        <f t="shared" si="10"/>
        <v>4.8426395939086291</v>
      </c>
      <c r="S46" s="149"/>
      <c r="T46" s="151">
        <v>318</v>
      </c>
      <c r="U46" s="149"/>
      <c r="V46" s="151">
        <f t="shared" si="13"/>
        <v>1937.0558375634519</v>
      </c>
      <c r="W46" s="149"/>
      <c r="X46" s="151">
        <f t="shared" si="14"/>
        <v>1908</v>
      </c>
      <c r="Z46" s="205"/>
      <c r="AC46" s="102" t="b">
        <f t="shared" si="8"/>
        <v>1</v>
      </c>
      <c r="AD46" s="152">
        <f t="shared" si="7"/>
        <v>0</v>
      </c>
      <c r="AG46" s="61"/>
      <c r="AI46" s="61"/>
      <c r="AJ46" s="61"/>
    </row>
    <row r="47" spans="1:36" ht="30" x14ac:dyDescent="0.25">
      <c r="A47" s="1"/>
      <c r="B47" s="22">
        <v>1108</v>
      </c>
      <c r="C47" s="9"/>
      <c r="D47" s="64" t="s">
        <v>35</v>
      </c>
      <c r="E47" s="1"/>
      <c r="F47" s="24">
        <f>J47/(1-$N$4)</f>
        <v>377.77777777777777</v>
      </c>
      <c r="G47" s="25"/>
      <c r="H47" s="24">
        <f>F47*$N$4</f>
        <v>37.777777777777779</v>
      </c>
      <c r="I47" s="25"/>
      <c r="J47" s="24">
        <v>340</v>
      </c>
      <c r="K47" s="26"/>
      <c r="L47" s="24">
        <f t="shared" si="11"/>
        <v>2266.6666666666665</v>
      </c>
      <c r="M47" s="25"/>
      <c r="N47" s="24">
        <f t="shared" si="12"/>
        <v>2040</v>
      </c>
      <c r="O47" s="1"/>
      <c r="P47" s="54">
        <f t="shared" si="9"/>
        <v>345.17766497461929</v>
      </c>
      <c r="Q47" s="55"/>
      <c r="R47" s="56">
        <f t="shared" si="10"/>
        <v>5.1776649746192893</v>
      </c>
      <c r="S47" s="55"/>
      <c r="T47" s="57">
        <f t="shared" si="4"/>
        <v>340</v>
      </c>
      <c r="U47" s="55"/>
      <c r="V47" s="57">
        <f t="shared" si="13"/>
        <v>2071.0659898477156</v>
      </c>
      <c r="W47" s="55"/>
      <c r="X47" s="57">
        <f t="shared" si="14"/>
        <v>2040</v>
      </c>
      <c r="Z47" s="205"/>
      <c r="AA47" s="7" t="str">
        <f>B47&amp;D47&amp;F47&amp;H47&amp;J47&amp;L47&amp;N47</f>
        <v>1108Processos Gerenciais - Gestão de Pequenas e Médias Empresas (T)377,77777777777837,77777777777783402266,666666666672040</v>
      </c>
      <c r="AB47" s="101" t="s">
        <v>722</v>
      </c>
      <c r="AC47" s="102" t="b">
        <f t="shared" si="8"/>
        <v>1</v>
      </c>
      <c r="AD47" s="152">
        <f t="shared" si="7"/>
        <v>-8.6294416243654859E-2</v>
      </c>
      <c r="AG47" s="61"/>
      <c r="AI47" s="61"/>
      <c r="AJ47" s="61"/>
    </row>
    <row r="48" spans="1:36" ht="15.95" customHeight="1" x14ac:dyDescent="0.25">
      <c r="A48" s="1"/>
      <c r="B48" s="180">
        <v>1127</v>
      </c>
      <c r="C48" s="9"/>
      <c r="D48" s="179" t="s">
        <v>45</v>
      </c>
      <c r="E48" s="1"/>
      <c r="F48" s="181">
        <f>J48/(1-$N$4)</f>
        <v>377.77777777777777</v>
      </c>
      <c r="G48" s="25"/>
      <c r="H48" s="181">
        <f>F48*$N$4</f>
        <v>37.777777777777779</v>
      </c>
      <c r="I48" s="25"/>
      <c r="J48" s="181">
        <v>340</v>
      </c>
      <c r="K48" s="26"/>
      <c r="L48" s="181">
        <f t="shared" si="11"/>
        <v>2266.6666666666665</v>
      </c>
      <c r="M48" s="25"/>
      <c r="N48" s="181">
        <f t="shared" si="12"/>
        <v>2040</v>
      </c>
      <c r="O48" s="1"/>
      <c r="P48" s="184">
        <f t="shared" si="9"/>
        <v>345.17766497461929</v>
      </c>
      <c r="Q48" s="145"/>
      <c r="R48" s="185">
        <f t="shared" si="10"/>
        <v>5.1776649746192893</v>
      </c>
      <c r="S48" s="145"/>
      <c r="T48" s="186">
        <f t="shared" si="4"/>
        <v>340</v>
      </c>
      <c r="U48" s="145"/>
      <c r="V48" s="186">
        <f t="shared" si="13"/>
        <v>2071.0659898477156</v>
      </c>
      <c r="W48" s="145"/>
      <c r="X48" s="186">
        <f t="shared" si="14"/>
        <v>2040</v>
      </c>
      <c r="Z48" s="208" t="s">
        <v>105</v>
      </c>
      <c r="AA48" s="7" t="str">
        <f>B48&amp;D48&amp;F48&amp;H48&amp;J48&amp;L48&amp;N48</f>
        <v>1127Segurança Pública (T)377,77777777777837,77777777777783402266,666666666672040</v>
      </c>
      <c r="AB48" s="101" t="s">
        <v>723</v>
      </c>
      <c r="AC48" s="102" t="b">
        <f t="shared" si="8"/>
        <v>1</v>
      </c>
      <c r="AD48" s="152">
        <f t="shared" si="7"/>
        <v>-8.6294416243654859E-2</v>
      </c>
      <c r="AG48" s="61"/>
      <c r="AI48" s="61"/>
      <c r="AJ48" s="61"/>
    </row>
    <row r="49" spans="1:36" s="194" customFormat="1" ht="15.95" customHeight="1" x14ac:dyDescent="0.25">
      <c r="A49" s="188"/>
      <c r="B49" s="99">
        <v>1127</v>
      </c>
      <c r="C49" s="100"/>
      <c r="D49" s="141" t="s">
        <v>103</v>
      </c>
      <c r="E49" s="188"/>
      <c r="F49" s="183" t="s">
        <v>82</v>
      </c>
      <c r="G49" s="189"/>
      <c r="H49" s="183"/>
      <c r="I49" s="189"/>
      <c r="J49" s="183"/>
      <c r="K49" s="190"/>
      <c r="L49" s="183"/>
      <c r="M49" s="189"/>
      <c r="N49" s="183"/>
      <c r="O49" s="188"/>
      <c r="P49" s="178">
        <f t="shared" si="9"/>
        <v>340.10152284263961</v>
      </c>
      <c r="Q49" s="191"/>
      <c r="R49" s="192">
        <f t="shared" si="10"/>
        <v>5.1015228426395938</v>
      </c>
      <c r="S49" s="191"/>
      <c r="T49" s="193">
        <v>335</v>
      </c>
      <c r="U49" s="191"/>
      <c r="V49" s="193">
        <f>P49*6</f>
        <v>2040.6091370558377</v>
      </c>
      <c r="W49" s="191"/>
      <c r="X49" s="193">
        <f>T49*6</f>
        <v>2010</v>
      </c>
      <c r="Y49"/>
      <c r="Z49" s="206"/>
      <c r="AC49" s="102" t="b">
        <f t="shared" si="8"/>
        <v>1</v>
      </c>
      <c r="AD49" s="195">
        <f t="shared" si="7"/>
        <v>0</v>
      </c>
      <c r="AG49" s="196"/>
      <c r="AI49" s="196"/>
      <c r="AJ49" s="196"/>
    </row>
    <row r="50" spans="1:36" ht="15.95" customHeight="1" x14ac:dyDescent="0.25">
      <c r="A50" s="1"/>
      <c r="B50" s="198">
        <v>1123</v>
      </c>
      <c r="C50" s="199"/>
      <c r="D50" s="140" t="s">
        <v>28</v>
      </c>
      <c r="E50" s="1"/>
      <c r="F50" s="182">
        <f>J50/(1-$N$4)</f>
        <v>436.66666666666663</v>
      </c>
      <c r="G50" s="25"/>
      <c r="H50" s="182">
        <f>F50*$N$4</f>
        <v>43.666666666666664</v>
      </c>
      <c r="I50" s="25"/>
      <c r="J50" s="182">
        <v>393</v>
      </c>
      <c r="K50" s="26"/>
      <c r="L50" s="182">
        <f t="shared" si="11"/>
        <v>2620</v>
      </c>
      <c r="M50" s="25"/>
      <c r="N50" s="182">
        <f t="shared" si="12"/>
        <v>2358</v>
      </c>
      <c r="O50" s="1"/>
      <c r="P50" s="153">
        <f t="shared" si="9"/>
        <v>398.98477157360406</v>
      </c>
      <c r="Q50" s="154"/>
      <c r="R50" s="155">
        <f t="shared" si="10"/>
        <v>5.9847715736040605</v>
      </c>
      <c r="S50" s="154"/>
      <c r="T50" s="156">
        <f t="shared" si="4"/>
        <v>393</v>
      </c>
      <c r="U50" s="154"/>
      <c r="V50" s="156">
        <f t="shared" si="13"/>
        <v>2393.9086294416243</v>
      </c>
      <c r="W50" s="154"/>
      <c r="X50" s="156">
        <f t="shared" si="14"/>
        <v>2358</v>
      </c>
      <c r="Z50" s="207" t="s">
        <v>107</v>
      </c>
      <c r="AA50" s="7" t="str">
        <f>B50&amp;D50&amp;F50&amp;H50&amp;J50&amp;L50&amp;N50</f>
        <v>1123Sistemas de Informação (B)436,66666666666743,666666666666739326202358</v>
      </c>
      <c r="AB50" s="101" t="s">
        <v>724</v>
      </c>
      <c r="AC50" s="102" t="b">
        <f t="shared" si="8"/>
        <v>1</v>
      </c>
      <c r="AD50" s="152">
        <f t="shared" si="7"/>
        <v>-8.6294416243654748E-2</v>
      </c>
      <c r="AG50" s="61"/>
      <c r="AI50" s="61"/>
      <c r="AJ50" s="61"/>
    </row>
    <row r="51" spans="1:36" ht="15.95" customHeight="1" x14ac:dyDescent="0.25">
      <c r="A51" s="1"/>
      <c r="B51" s="22">
        <v>1103</v>
      </c>
      <c r="C51" s="9"/>
      <c r="D51" s="64" t="s">
        <v>29</v>
      </c>
      <c r="E51" s="1"/>
      <c r="F51" s="24">
        <f>J51/(1-$N$4)</f>
        <v>436.66666666666663</v>
      </c>
      <c r="G51" s="25"/>
      <c r="H51" s="24">
        <f>F51*$N$4</f>
        <v>43.666666666666664</v>
      </c>
      <c r="I51" s="25"/>
      <c r="J51" s="24">
        <v>393</v>
      </c>
      <c r="K51" s="26"/>
      <c r="L51" s="24">
        <f t="shared" si="11"/>
        <v>2620</v>
      </c>
      <c r="M51" s="25"/>
      <c r="N51" s="24">
        <f t="shared" si="12"/>
        <v>2358</v>
      </c>
      <c r="O51" s="1"/>
      <c r="P51" s="54">
        <f t="shared" si="9"/>
        <v>398.98477157360406</v>
      </c>
      <c r="Q51" s="55"/>
      <c r="R51" s="56">
        <f t="shared" si="10"/>
        <v>5.9847715736040605</v>
      </c>
      <c r="S51" s="55"/>
      <c r="T51" s="57">
        <f t="shared" si="4"/>
        <v>393</v>
      </c>
      <c r="U51" s="55"/>
      <c r="V51" s="57">
        <f t="shared" si="13"/>
        <v>2393.9086294416243</v>
      </c>
      <c r="W51" s="55"/>
      <c r="X51" s="57">
        <f t="shared" si="14"/>
        <v>2358</v>
      </c>
      <c r="Z51" s="205"/>
      <c r="AA51" s="7" t="str">
        <f>B51&amp;D51&amp;F51&amp;H51&amp;J51&amp;L51&amp;N51</f>
        <v>1103Teologia (B)436,66666666666743,666666666666739326202358</v>
      </c>
      <c r="AB51" s="101" t="s">
        <v>725</v>
      </c>
      <c r="AC51" s="102" t="b">
        <f t="shared" si="8"/>
        <v>1</v>
      </c>
      <c r="AD51" s="152">
        <f t="shared" si="7"/>
        <v>-8.6294416243654748E-2</v>
      </c>
      <c r="AG51" s="61"/>
      <c r="AI51" s="61"/>
      <c r="AJ51" s="61"/>
    </row>
    <row r="52" spans="1:36" ht="15.75" customHeight="1" x14ac:dyDescent="0.25">
      <c r="A52" s="1"/>
      <c r="B52" s="22">
        <v>1163</v>
      </c>
      <c r="C52" s="9"/>
      <c r="D52" s="64" t="s">
        <v>30</v>
      </c>
      <c r="E52" s="1"/>
      <c r="F52" s="24">
        <f>J52/0.9</f>
        <v>355.55555555555554</v>
      </c>
      <c r="G52" s="25"/>
      <c r="H52" s="24">
        <f>F52*10%</f>
        <v>35.555555555555557</v>
      </c>
      <c r="I52" s="25"/>
      <c r="J52" s="24">
        <v>320</v>
      </c>
      <c r="K52" s="26"/>
      <c r="L52" s="24">
        <f t="shared" si="11"/>
        <v>2133.333333333333</v>
      </c>
      <c r="M52" s="25"/>
      <c r="N52" s="24">
        <f t="shared" si="12"/>
        <v>1920</v>
      </c>
      <c r="O52" s="1"/>
      <c r="P52" s="54">
        <f t="shared" si="9"/>
        <v>324.87309644670052</v>
      </c>
      <c r="Q52" s="55"/>
      <c r="R52" s="56">
        <f t="shared" si="10"/>
        <v>4.8730964467005071</v>
      </c>
      <c r="S52" s="55"/>
      <c r="T52" s="57">
        <f t="shared" si="4"/>
        <v>320</v>
      </c>
      <c r="U52" s="55"/>
      <c r="V52" s="57">
        <f t="shared" si="13"/>
        <v>1949.2385786802031</v>
      </c>
      <c r="W52" s="55"/>
      <c r="X52" s="57">
        <f t="shared" si="14"/>
        <v>1920</v>
      </c>
      <c r="Z52" s="205"/>
      <c r="AA52" s="7" t="str">
        <f>B52&amp;D52&amp;F52&amp;H52&amp;J52&amp;L52&amp;N52</f>
        <v>1163Teologia (I)355,55555555555635,55555555555563202133,333333333331920</v>
      </c>
      <c r="AB52" s="101" t="s">
        <v>726</v>
      </c>
      <c r="AC52" s="102" t="b">
        <f t="shared" si="8"/>
        <v>1</v>
      </c>
      <c r="AD52" s="152">
        <f t="shared" si="7"/>
        <v>-8.6294416243654748E-2</v>
      </c>
      <c r="AF52" s="53"/>
      <c r="AG52" s="103"/>
      <c r="AI52" s="61"/>
      <c r="AJ52" s="61"/>
    </row>
    <row r="53" spans="1:36" ht="4.9000000000000004" customHeight="1" x14ac:dyDescent="0.25">
      <c r="A53" s="9"/>
      <c r="B53" s="31"/>
      <c r="C53" s="9"/>
      <c r="D53" s="28"/>
      <c r="E53" s="28"/>
      <c r="F53" s="28"/>
      <c r="G53" s="9"/>
      <c r="H53" s="9"/>
      <c r="I53" s="9"/>
      <c r="J53" s="32"/>
      <c r="K53" s="28"/>
      <c r="L53" s="9"/>
      <c r="M53" s="9"/>
      <c r="N53" s="28"/>
      <c r="O53" s="9"/>
      <c r="R53" s="56"/>
      <c r="AB53" s="101"/>
      <c r="AC53" s="102"/>
      <c r="AD53" s="152"/>
      <c r="AF53" s="53"/>
      <c r="AG53" s="103">
        <f>T53-J53-AF53</f>
        <v>0</v>
      </c>
      <c r="AI53" s="61">
        <f>P53*6-V53</f>
        <v>0</v>
      </c>
      <c r="AJ53" s="61">
        <f>T53*6-X53</f>
        <v>0</v>
      </c>
    </row>
    <row r="54" spans="1:36" ht="15.75" customHeight="1" x14ac:dyDescent="0.25">
      <c r="A54" s="33"/>
      <c r="B54" s="346" t="s">
        <v>31</v>
      </c>
      <c r="C54" s="346"/>
      <c r="D54" s="346"/>
      <c r="E54" s="346"/>
      <c r="F54" s="346"/>
      <c r="G54" s="346"/>
      <c r="H54" s="346"/>
      <c r="I54" s="346"/>
      <c r="J54" s="346"/>
      <c r="K54" s="346"/>
      <c r="L54" s="346"/>
      <c r="M54" s="346"/>
      <c r="N54" s="346"/>
      <c r="O54" s="33"/>
      <c r="P54" s="61"/>
      <c r="R54" s="61"/>
      <c r="T54" s="152">
        <f>T41/T42-1</f>
        <v>-8.6567164179104483E-2</v>
      </c>
      <c r="AF54" s="53"/>
      <c r="AG54" s="53"/>
    </row>
    <row r="55" spans="1:36" ht="21.75" customHeight="1" x14ac:dyDescent="0.25">
      <c r="A55" s="9"/>
      <c r="B55" s="31"/>
      <c r="C55" s="9"/>
      <c r="D55" s="28"/>
      <c r="E55" s="28"/>
      <c r="F55" s="28"/>
      <c r="G55" s="9"/>
      <c r="H55" s="9"/>
      <c r="I55" s="9"/>
      <c r="J55" s="32"/>
      <c r="K55" s="28"/>
      <c r="L55" s="9"/>
      <c r="M55" s="9"/>
      <c r="N55" s="34"/>
      <c r="O55" s="9"/>
      <c r="P55" s="61"/>
      <c r="T55" s="61"/>
      <c r="V55" s="61"/>
      <c r="X55" s="61"/>
    </row>
    <row r="56" spans="1:36" ht="15.75" customHeight="1" x14ac:dyDescent="0.25">
      <c r="A56" s="35"/>
      <c r="B56" s="347" t="s">
        <v>32</v>
      </c>
      <c r="C56" s="347"/>
      <c r="D56" s="347"/>
      <c r="E56" s="347"/>
      <c r="F56" s="347"/>
      <c r="G56" s="347"/>
      <c r="H56" s="347"/>
      <c r="I56" s="347"/>
      <c r="J56" s="347"/>
      <c r="K56" s="347"/>
      <c r="L56" s="347"/>
      <c r="M56" s="347"/>
      <c r="N56" s="347"/>
      <c r="O56" s="35"/>
      <c r="V56" s="61"/>
      <c r="X56" s="61"/>
    </row>
    <row r="57" spans="1:36" ht="15" customHeight="1" x14ac:dyDescent="0.25">
      <c r="A57" s="9"/>
      <c r="B57" s="36"/>
      <c r="C57" s="9"/>
      <c r="D57" s="9"/>
      <c r="E57" s="9"/>
      <c r="F57" s="9"/>
      <c r="G57" s="9"/>
      <c r="H57" s="9"/>
      <c r="I57" s="9"/>
      <c r="J57" s="37"/>
      <c r="K57" s="9"/>
      <c r="L57" s="9"/>
      <c r="M57" s="9"/>
      <c r="N57" s="38"/>
      <c r="O57" s="9"/>
      <c r="V57" s="61"/>
      <c r="X57" s="61"/>
    </row>
    <row r="58" spans="1:36" ht="15.75" customHeight="1" x14ac:dyDescent="0.25">
      <c r="A58" s="35"/>
      <c r="B58" s="348" t="s">
        <v>61</v>
      </c>
      <c r="C58" s="348"/>
      <c r="D58" s="348"/>
      <c r="E58" s="348"/>
      <c r="F58" s="348"/>
      <c r="G58" s="348"/>
      <c r="H58" s="348"/>
      <c r="I58" s="348"/>
      <c r="J58" s="348"/>
      <c r="K58" s="88"/>
      <c r="L58" s="88"/>
      <c r="M58" s="9"/>
      <c r="N58" s="88"/>
      <c r="O58" s="35"/>
      <c r="R58" s="61"/>
    </row>
    <row r="59" spans="1:36" ht="15" customHeight="1" x14ac:dyDescent="0.25">
      <c r="A59" s="35"/>
      <c r="B59" s="35"/>
      <c r="C59" s="9"/>
      <c r="D59" s="35"/>
      <c r="E59" s="35"/>
      <c r="F59" s="35"/>
      <c r="G59" s="9"/>
      <c r="H59" s="35"/>
      <c r="I59" s="9"/>
      <c r="J59" s="35"/>
      <c r="K59" s="35"/>
      <c r="L59" s="35"/>
      <c r="M59" s="9"/>
      <c r="N59" s="35"/>
      <c r="O59" s="35"/>
    </row>
    <row r="60" spans="1:36" ht="15.75" customHeight="1" x14ac:dyDescent="0.25">
      <c r="A60" s="26"/>
      <c r="B60" s="344" t="s">
        <v>33</v>
      </c>
      <c r="C60" s="344"/>
      <c r="D60" s="344"/>
      <c r="E60" s="344"/>
      <c r="F60" s="344"/>
      <c r="G60" s="344"/>
      <c r="H60" s="344"/>
      <c r="I60" s="344"/>
      <c r="J60" s="344"/>
      <c r="K60" s="344"/>
      <c r="L60" s="344"/>
      <c r="M60" s="344"/>
      <c r="N60" s="344"/>
      <c r="O60" s="26"/>
    </row>
    <row r="61" spans="1:36" ht="15.75" customHeight="1" x14ac:dyDescent="0.25">
      <c r="A61" s="26"/>
      <c r="B61" s="344" t="s">
        <v>46</v>
      </c>
      <c r="C61" s="344"/>
      <c r="D61" s="344"/>
      <c r="E61" s="344"/>
      <c r="F61" s="344"/>
      <c r="G61" s="344"/>
      <c r="H61" s="344"/>
      <c r="I61" s="344"/>
      <c r="J61" s="344"/>
      <c r="K61" s="344"/>
      <c r="L61" s="344"/>
      <c r="M61" s="344"/>
      <c r="N61" s="344"/>
      <c r="O61" s="26"/>
    </row>
    <row r="62" spans="1:36" ht="15.75" customHeight="1" x14ac:dyDescent="0.25"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</row>
  </sheetData>
  <autoFilter ref="Z6:Z52"/>
  <mergeCells count="10">
    <mergeCell ref="B60:N60"/>
    <mergeCell ref="B61:N61"/>
    <mergeCell ref="P2:R2"/>
    <mergeCell ref="P4:R4"/>
    <mergeCell ref="B2:N2"/>
    <mergeCell ref="B3:N3"/>
    <mergeCell ref="B54:N54"/>
    <mergeCell ref="B56:N56"/>
    <mergeCell ref="B58:J58"/>
    <mergeCell ref="B4:J4"/>
  </mergeCells>
  <printOptions horizontalCentered="1"/>
  <pageMargins left="0.51181102362204722" right="0.51181102362204722" top="1.3779527559055118" bottom="0.78740157480314965" header="0.31496062992125984" footer="0.31496062992125984"/>
  <pageSetup paperSize="9" scale="62" orientation="portrait" r:id="rId1"/>
  <headerFooter>
    <oddHeader>&amp;R&amp;"Arial,Negrito"&amp;18Anexo 2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">
    <tabColor theme="0" tint="-4.9989318521683403E-2"/>
  </sheetPr>
  <dimension ref="B1:L72"/>
  <sheetViews>
    <sheetView showGridLines="0" workbookViewId="0">
      <pane ySplit="2" topLeftCell="A3" activePane="bottomLeft" state="frozen"/>
      <selection pane="bottomLeft" activeCell="D1" sqref="D1:D1048576"/>
    </sheetView>
  </sheetViews>
  <sheetFormatPr defaultColWidth="9.140625" defaultRowHeight="12.75" x14ac:dyDescent="0.2"/>
  <cols>
    <col min="1" max="1" width="1.7109375" style="41" customWidth="1"/>
    <col min="2" max="2" width="12.42578125" style="41" customWidth="1"/>
    <col min="3" max="3" width="29.140625" style="41" customWidth="1"/>
    <col min="4" max="4" width="14.5703125" style="265" bestFit="1" customWidth="1"/>
    <col min="5" max="5" width="2.140625" style="41" customWidth="1"/>
    <col min="6" max="6" width="12.42578125" style="41" customWidth="1"/>
    <col min="7" max="7" width="29.140625" style="41" customWidth="1"/>
    <col min="8" max="8" width="14.5703125" style="265" bestFit="1" customWidth="1"/>
    <col min="9" max="9" width="2.140625" style="41" customWidth="1"/>
    <col min="10" max="10" width="12.42578125" style="41" customWidth="1"/>
    <col min="11" max="11" width="29.140625" style="41" customWidth="1"/>
    <col min="12" max="12" width="14.5703125" style="265" bestFit="1" customWidth="1"/>
    <col min="13" max="16384" width="9.140625" style="41"/>
  </cols>
  <sheetData>
    <row r="1" spans="2:12" ht="7.9" customHeight="1" x14ac:dyDescent="0.2"/>
    <row r="2" spans="2:12" s="271" customFormat="1" ht="18.399999999999999" customHeight="1" x14ac:dyDescent="0.25">
      <c r="B2" s="270" t="s">
        <v>37</v>
      </c>
      <c r="C2" s="270" t="s">
        <v>277</v>
      </c>
      <c r="D2" s="269" t="s">
        <v>272</v>
      </c>
      <c r="F2" s="270" t="s">
        <v>37</v>
      </c>
      <c r="G2" s="270" t="s">
        <v>278</v>
      </c>
      <c r="H2" s="269" t="s">
        <v>272</v>
      </c>
      <c r="J2" s="270" t="s">
        <v>37</v>
      </c>
      <c r="K2" s="270" t="s">
        <v>279</v>
      </c>
      <c r="L2" s="269" t="s">
        <v>272</v>
      </c>
    </row>
    <row r="3" spans="2:12" x14ac:dyDescent="0.2">
      <c r="B3" s="42" t="s">
        <v>38</v>
      </c>
      <c r="C3" s="42" t="s">
        <v>240</v>
      </c>
      <c r="D3" s="266"/>
      <c r="F3" s="42" t="s">
        <v>39</v>
      </c>
      <c r="G3" s="42" t="s">
        <v>134</v>
      </c>
      <c r="H3" s="266" t="s">
        <v>273</v>
      </c>
      <c r="J3" s="42" t="s">
        <v>39</v>
      </c>
      <c r="K3" s="42" t="s">
        <v>147</v>
      </c>
      <c r="L3" s="266" t="s">
        <v>273</v>
      </c>
    </row>
    <row r="4" spans="2:12" x14ac:dyDescent="0.2">
      <c r="B4" s="42" t="s">
        <v>38</v>
      </c>
      <c r="C4" s="42" t="s">
        <v>241</v>
      </c>
      <c r="D4" s="266"/>
      <c r="F4" s="42" t="s">
        <v>39</v>
      </c>
      <c r="G4" s="42" t="s">
        <v>139</v>
      </c>
      <c r="H4" s="266" t="s">
        <v>273</v>
      </c>
      <c r="J4" s="42" t="s">
        <v>39</v>
      </c>
      <c r="K4" s="42" t="s">
        <v>149</v>
      </c>
      <c r="L4" s="266" t="s">
        <v>273</v>
      </c>
    </row>
    <row r="5" spans="2:12" x14ac:dyDescent="0.2">
      <c r="B5" s="249" t="s">
        <v>38</v>
      </c>
      <c r="C5" s="249" t="s">
        <v>271</v>
      </c>
      <c r="D5" s="267"/>
      <c r="F5" s="42" t="s">
        <v>39</v>
      </c>
      <c r="G5" s="42" t="s">
        <v>137</v>
      </c>
      <c r="H5" s="266" t="s">
        <v>273</v>
      </c>
      <c r="J5" s="42" t="s">
        <v>39</v>
      </c>
      <c r="K5" s="42" t="s">
        <v>150</v>
      </c>
      <c r="L5" s="266" t="s">
        <v>273</v>
      </c>
    </row>
    <row r="6" spans="2:12" x14ac:dyDescent="0.2">
      <c r="B6" s="42" t="s">
        <v>39</v>
      </c>
      <c r="C6" s="42" t="s">
        <v>242</v>
      </c>
      <c r="D6" s="266"/>
      <c r="F6" s="42" t="s">
        <v>39</v>
      </c>
      <c r="G6" s="42" t="s">
        <v>135</v>
      </c>
      <c r="H6" s="266" t="s">
        <v>273</v>
      </c>
      <c r="J6" s="42" t="s">
        <v>39</v>
      </c>
      <c r="K6" s="42" t="s">
        <v>151</v>
      </c>
      <c r="L6" s="266" t="s">
        <v>273</v>
      </c>
    </row>
    <row r="7" spans="2:12" x14ac:dyDescent="0.2">
      <c r="B7" s="42" t="s">
        <v>39</v>
      </c>
      <c r="C7" s="42" t="s">
        <v>243</v>
      </c>
      <c r="D7" s="266"/>
      <c r="F7" s="248" t="s">
        <v>39</v>
      </c>
      <c r="G7" s="248" t="s">
        <v>138</v>
      </c>
      <c r="H7" s="266" t="s">
        <v>273</v>
      </c>
      <c r="J7" s="42" t="s">
        <v>39</v>
      </c>
      <c r="K7" s="42" t="s">
        <v>152</v>
      </c>
      <c r="L7" s="266" t="s">
        <v>273</v>
      </c>
    </row>
    <row r="8" spans="2:12" x14ac:dyDescent="0.2">
      <c r="B8" s="248" t="s">
        <v>39</v>
      </c>
      <c r="C8" s="248" t="s">
        <v>244</v>
      </c>
      <c r="D8" s="266"/>
      <c r="F8" s="42" t="s">
        <v>39</v>
      </c>
      <c r="G8" s="42" t="s">
        <v>146</v>
      </c>
      <c r="H8" s="266" t="s">
        <v>273</v>
      </c>
      <c r="J8" s="248" t="s">
        <v>39</v>
      </c>
      <c r="K8" s="248" t="s">
        <v>155</v>
      </c>
      <c r="L8" s="266" t="s">
        <v>273</v>
      </c>
    </row>
    <row r="9" spans="2:12" x14ac:dyDescent="0.2">
      <c r="B9" s="42" t="s">
        <v>39</v>
      </c>
      <c r="C9" s="42" t="s">
        <v>245</v>
      </c>
      <c r="D9" s="266"/>
      <c r="F9" s="249" t="s">
        <v>39</v>
      </c>
      <c r="G9" s="249" t="s">
        <v>136</v>
      </c>
      <c r="H9" s="267" t="s">
        <v>273</v>
      </c>
      <c r="J9" s="42" t="s">
        <v>39</v>
      </c>
      <c r="K9" s="42" t="s">
        <v>156</v>
      </c>
      <c r="L9" s="266" t="s">
        <v>273</v>
      </c>
    </row>
    <row r="10" spans="2:12" x14ac:dyDescent="0.2">
      <c r="B10" s="42" t="s">
        <v>39</v>
      </c>
      <c r="C10" s="42" t="s">
        <v>246</v>
      </c>
      <c r="D10" s="266"/>
      <c r="F10" s="248" t="s">
        <v>65</v>
      </c>
      <c r="G10" s="248" t="s">
        <v>224</v>
      </c>
      <c r="H10" s="268" t="s">
        <v>273</v>
      </c>
      <c r="J10" s="42" t="s">
        <v>39</v>
      </c>
      <c r="K10" s="42" t="s">
        <v>157</v>
      </c>
      <c r="L10" s="266" t="s">
        <v>273</v>
      </c>
    </row>
    <row r="11" spans="2:12" x14ac:dyDescent="0.2">
      <c r="B11" s="42" t="s">
        <v>39</v>
      </c>
      <c r="C11" s="42" t="s">
        <v>247</v>
      </c>
      <c r="D11" s="266"/>
      <c r="F11" s="42" t="s">
        <v>65</v>
      </c>
      <c r="G11" s="42" t="s">
        <v>220</v>
      </c>
      <c r="H11" s="266" t="s">
        <v>273</v>
      </c>
      <c r="J11" s="42" t="s">
        <v>39</v>
      </c>
      <c r="K11" s="42" t="s">
        <v>158</v>
      </c>
      <c r="L11" s="266" t="s">
        <v>273</v>
      </c>
    </row>
    <row r="12" spans="2:12" x14ac:dyDescent="0.2">
      <c r="B12" s="42" t="s">
        <v>39</v>
      </c>
      <c r="C12" s="42" t="s">
        <v>248</v>
      </c>
      <c r="D12" s="266"/>
      <c r="F12" s="42" t="s">
        <v>65</v>
      </c>
      <c r="G12" s="42" t="s">
        <v>131</v>
      </c>
      <c r="H12" s="266" t="s">
        <v>273</v>
      </c>
      <c r="J12" s="42" t="s">
        <v>39</v>
      </c>
      <c r="K12" s="42" t="s">
        <v>159</v>
      </c>
      <c r="L12" s="266" t="s">
        <v>273</v>
      </c>
    </row>
    <row r="13" spans="2:12" x14ac:dyDescent="0.2">
      <c r="B13" s="42" t="s">
        <v>39</v>
      </c>
      <c r="C13" s="42" t="s">
        <v>87</v>
      </c>
      <c r="D13" s="266" t="s">
        <v>273</v>
      </c>
      <c r="F13" s="42" t="s">
        <v>65</v>
      </c>
      <c r="G13" s="42" t="s">
        <v>143</v>
      </c>
      <c r="H13" s="266" t="s">
        <v>273</v>
      </c>
      <c r="J13" s="42" t="s">
        <v>39</v>
      </c>
      <c r="K13" s="42" t="s">
        <v>160</v>
      </c>
      <c r="L13" s="266" t="s">
        <v>273</v>
      </c>
    </row>
    <row r="14" spans="2:12" x14ac:dyDescent="0.2">
      <c r="B14" s="42" t="s">
        <v>39</v>
      </c>
      <c r="C14" s="42" t="s">
        <v>249</v>
      </c>
      <c r="D14" s="266"/>
      <c r="F14" s="42" t="s">
        <v>65</v>
      </c>
      <c r="G14" s="42" t="s">
        <v>142</v>
      </c>
      <c r="H14" s="266" t="s">
        <v>273</v>
      </c>
      <c r="J14" s="42" t="s">
        <v>39</v>
      </c>
      <c r="K14" s="42" t="s">
        <v>170</v>
      </c>
      <c r="L14" s="266" t="s">
        <v>273</v>
      </c>
    </row>
    <row r="15" spans="2:12" x14ac:dyDescent="0.2">
      <c r="B15" s="42" t="s">
        <v>39</v>
      </c>
      <c r="C15" s="42" t="s">
        <v>85</v>
      </c>
      <c r="D15" s="266" t="s">
        <v>273</v>
      </c>
      <c r="F15" s="42" t="s">
        <v>65</v>
      </c>
      <c r="G15" s="42" t="s">
        <v>140</v>
      </c>
      <c r="H15" s="266" t="s">
        <v>273</v>
      </c>
      <c r="J15" s="42" t="s">
        <v>39</v>
      </c>
      <c r="K15" s="42" t="s">
        <v>171</v>
      </c>
      <c r="L15" s="266" t="s">
        <v>273</v>
      </c>
    </row>
    <row r="16" spans="2:12" x14ac:dyDescent="0.2">
      <c r="B16" s="249" t="s">
        <v>39</v>
      </c>
      <c r="C16" s="249" t="s">
        <v>86</v>
      </c>
      <c r="D16" s="267" t="s">
        <v>273</v>
      </c>
      <c r="F16" s="42" t="s">
        <v>65</v>
      </c>
      <c r="G16" s="42" t="s">
        <v>141</v>
      </c>
      <c r="H16" s="266" t="s">
        <v>273</v>
      </c>
      <c r="J16" s="42" t="s">
        <v>39</v>
      </c>
      <c r="K16" s="42" t="s">
        <v>161</v>
      </c>
      <c r="L16" s="266" t="s">
        <v>273</v>
      </c>
    </row>
    <row r="17" spans="2:12" x14ac:dyDescent="0.2">
      <c r="B17" s="42" t="s">
        <v>65</v>
      </c>
      <c r="C17" s="42" t="s">
        <v>250</v>
      </c>
      <c r="D17" s="266"/>
      <c r="F17" s="42" t="s">
        <v>65</v>
      </c>
      <c r="G17" s="42" t="s">
        <v>233</v>
      </c>
      <c r="H17" s="266"/>
      <c r="J17" s="42" t="s">
        <v>39</v>
      </c>
      <c r="K17" s="42" t="s">
        <v>162</v>
      </c>
      <c r="L17" s="266" t="s">
        <v>273</v>
      </c>
    </row>
    <row r="18" spans="2:12" x14ac:dyDescent="0.2">
      <c r="B18" s="42" t="s">
        <v>65</v>
      </c>
      <c r="C18" s="42" t="s">
        <v>251</v>
      </c>
      <c r="D18" s="266"/>
      <c r="F18" s="42" t="s">
        <v>65</v>
      </c>
      <c r="G18" s="42" t="s">
        <v>219</v>
      </c>
      <c r="H18" s="266" t="s">
        <v>273</v>
      </c>
      <c r="J18" s="42" t="s">
        <v>39</v>
      </c>
      <c r="K18" s="42" t="s">
        <v>153</v>
      </c>
      <c r="L18" s="266" t="s">
        <v>273</v>
      </c>
    </row>
    <row r="19" spans="2:12" x14ac:dyDescent="0.2">
      <c r="B19" s="42" t="s">
        <v>65</v>
      </c>
      <c r="C19" s="42" t="s">
        <v>252</v>
      </c>
      <c r="D19" s="266"/>
      <c r="F19" s="42" t="s">
        <v>65</v>
      </c>
      <c r="G19" s="42" t="s">
        <v>276</v>
      </c>
      <c r="H19" s="266" t="s">
        <v>273</v>
      </c>
      <c r="J19" s="42" t="s">
        <v>39</v>
      </c>
      <c r="K19" s="42" t="s">
        <v>163</v>
      </c>
      <c r="L19" s="266" t="s">
        <v>273</v>
      </c>
    </row>
    <row r="20" spans="2:12" x14ac:dyDescent="0.2">
      <c r="B20" s="42" t="s">
        <v>65</v>
      </c>
      <c r="C20" s="42" t="s">
        <v>253</v>
      </c>
      <c r="D20" s="266"/>
      <c r="F20" s="42" t="s">
        <v>65</v>
      </c>
      <c r="G20" s="42" t="s">
        <v>218</v>
      </c>
      <c r="H20" s="266" t="s">
        <v>273</v>
      </c>
      <c r="J20" s="42" t="s">
        <v>39</v>
      </c>
      <c r="K20" s="42" t="s">
        <v>165</v>
      </c>
      <c r="L20" s="266" t="s">
        <v>273</v>
      </c>
    </row>
    <row r="21" spans="2:12" x14ac:dyDescent="0.2">
      <c r="B21" s="42" t="s">
        <v>65</v>
      </c>
      <c r="C21" s="42" t="s">
        <v>254</v>
      </c>
      <c r="D21" s="266"/>
      <c r="F21" s="42" t="s">
        <v>65</v>
      </c>
      <c r="G21" s="42" t="s">
        <v>132</v>
      </c>
      <c r="H21" s="266" t="s">
        <v>273</v>
      </c>
      <c r="J21" s="42" t="s">
        <v>39</v>
      </c>
      <c r="K21" s="42" t="s">
        <v>166</v>
      </c>
      <c r="L21" s="266" t="s">
        <v>273</v>
      </c>
    </row>
    <row r="22" spans="2:12" x14ac:dyDescent="0.2">
      <c r="B22" s="42" t="s">
        <v>65</v>
      </c>
      <c r="C22" s="42" t="s">
        <v>255</v>
      </c>
      <c r="D22" s="266"/>
      <c r="F22" s="42" t="s">
        <v>65</v>
      </c>
      <c r="G22" s="42" t="s">
        <v>225</v>
      </c>
      <c r="H22" s="266" t="s">
        <v>273</v>
      </c>
      <c r="J22" s="42" t="s">
        <v>39</v>
      </c>
      <c r="K22" s="42" t="s">
        <v>167</v>
      </c>
      <c r="L22" s="266" t="s">
        <v>273</v>
      </c>
    </row>
    <row r="23" spans="2:12" x14ac:dyDescent="0.2">
      <c r="B23" s="42" t="s">
        <v>65</v>
      </c>
      <c r="C23" s="42" t="s">
        <v>256</v>
      </c>
      <c r="D23" s="266"/>
      <c r="F23" s="42" t="s">
        <v>65</v>
      </c>
      <c r="G23" s="42" t="s">
        <v>239</v>
      </c>
      <c r="H23" s="266" t="s">
        <v>273</v>
      </c>
      <c r="J23" s="42" t="s">
        <v>39</v>
      </c>
      <c r="K23" s="42" t="s">
        <v>168</v>
      </c>
      <c r="L23" s="266" t="s">
        <v>273</v>
      </c>
    </row>
    <row r="24" spans="2:12" x14ac:dyDescent="0.2">
      <c r="B24" s="42" t="s">
        <v>65</v>
      </c>
      <c r="C24" s="42" t="s">
        <v>257</v>
      </c>
      <c r="D24" s="266"/>
      <c r="F24" s="248" t="s">
        <v>65</v>
      </c>
      <c r="G24" s="248" t="s">
        <v>232</v>
      </c>
      <c r="H24" s="268" t="s">
        <v>273</v>
      </c>
      <c r="J24" s="42" t="s">
        <v>39</v>
      </c>
      <c r="K24" s="42" t="s">
        <v>148</v>
      </c>
      <c r="L24" s="266" t="s">
        <v>273</v>
      </c>
    </row>
    <row r="25" spans="2:12" x14ac:dyDescent="0.2">
      <c r="B25" s="248" t="s">
        <v>65</v>
      </c>
      <c r="C25" s="248" t="s">
        <v>258</v>
      </c>
      <c r="D25" s="268"/>
      <c r="F25" s="248" t="s">
        <v>65</v>
      </c>
      <c r="G25" s="248" t="s">
        <v>217</v>
      </c>
      <c r="H25" s="268" t="s">
        <v>273</v>
      </c>
      <c r="J25" s="248" t="s">
        <v>39</v>
      </c>
      <c r="K25" s="248" t="s">
        <v>164</v>
      </c>
      <c r="L25" s="268" t="s">
        <v>273</v>
      </c>
    </row>
    <row r="26" spans="2:12" x14ac:dyDescent="0.2">
      <c r="B26" s="42" t="s">
        <v>65</v>
      </c>
      <c r="C26" s="42" t="s">
        <v>259</v>
      </c>
      <c r="D26" s="266"/>
      <c r="F26" s="42" t="s">
        <v>65</v>
      </c>
      <c r="G26" s="42" t="s">
        <v>226</v>
      </c>
      <c r="H26" s="266" t="s">
        <v>273</v>
      </c>
      <c r="J26" s="249" t="s">
        <v>39</v>
      </c>
      <c r="K26" s="249" t="s">
        <v>154</v>
      </c>
      <c r="L26" s="267" t="s">
        <v>273</v>
      </c>
    </row>
    <row r="27" spans="2:12" x14ac:dyDescent="0.2">
      <c r="B27" s="42" t="s">
        <v>65</v>
      </c>
      <c r="C27" s="42" t="s">
        <v>260</v>
      </c>
      <c r="D27" s="266"/>
      <c r="F27" s="42" t="s">
        <v>65</v>
      </c>
      <c r="G27" s="42" t="s">
        <v>221</v>
      </c>
      <c r="H27" s="266" t="s">
        <v>273</v>
      </c>
      <c r="J27" s="42" t="s">
        <v>65</v>
      </c>
      <c r="K27" s="42" t="s">
        <v>212</v>
      </c>
      <c r="L27" s="266" t="s">
        <v>273</v>
      </c>
    </row>
    <row r="28" spans="2:12" x14ac:dyDescent="0.2">
      <c r="B28" s="42" t="s">
        <v>65</v>
      </c>
      <c r="C28" s="42" t="s">
        <v>261</v>
      </c>
      <c r="D28" s="266"/>
      <c r="F28" s="42" t="s">
        <v>65</v>
      </c>
      <c r="G28" s="42" t="s">
        <v>222</v>
      </c>
      <c r="H28" s="266" t="s">
        <v>273</v>
      </c>
      <c r="J28" s="42" t="s">
        <v>65</v>
      </c>
      <c r="K28" s="42" t="s">
        <v>192</v>
      </c>
      <c r="L28" s="266" t="s">
        <v>273</v>
      </c>
    </row>
    <row r="29" spans="2:12" x14ac:dyDescent="0.2">
      <c r="B29" s="42" t="s">
        <v>65</v>
      </c>
      <c r="C29" s="42" t="s">
        <v>262</v>
      </c>
      <c r="D29" s="266"/>
      <c r="F29" s="42" t="s">
        <v>65</v>
      </c>
      <c r="G29" s="42" t="s">
        <v>227</v>
      </c>
      <c r="H29" s="266" t="s">
        <v>273</v>
      </c>
      <c r="J29" s="42" t="s">
        <v>65</v>
      </c>
      <c r="K29" s="42" t="s">
        <v>197</v>
      </c>
      <c r="L29" s="266" t="s">
        <v>273</v>
      </c>
    </row>
    <row r="30" spans="2:12" x14ac:dyDescent="0.2">
      <c r="B30" s="42" t="s">
        <v>65</v>
      </c>
      <c r="C30" s="42" t="s">
        <v>263</v>
      </c>
      <c r="D30" s="266"/>
      <c r="F30" s="42" t="s">
        <v>65</v>
      </c>
      <c r="G30" s="42" t="s">
        <v>236</v>
      </c>
      <c r="H30" s="266" t="s">
        <v>273</v>
      </c>
      <c r="J30" s="42" t="s">
        <v>65</v>
      </c>
      <c r="K30" s="42" t="s">
        <v>177</v>
      </c>
      <c r="L30" s="266" t="s">
        <v>273</v>
      </c>
    </row>
    <row r="31" spans="2:12" x14ac:dyDescent="0.2">
      <c r="B31" s="42" t="s">
        <v>65</v>
      </c>
      <c r="C31" s="42" t="s">
        <v>264</v>
      </c>
      <c r="D31" s="266"/>
      <c r="F31" s="42" t="s">
        <v>65</v>
      </c>
      <c r="G31" s="42" t="s">
        <v>223</v>
      </c>
      <c r="H31" s="266" t="s">
        <v>273</v>
      </c>
      <c r="J31" s="42" t="s">
        <v>65</v>
      </c>
      <c r="K31" s="42" t="s">
        <v>172</v>
      </c>
      <c r="L31" s="266" t="s">
        <v>273</v>
      </c>
    </row>
    <row r="32" spans="2:12" x14ac:dyDescent="0.2">
      <c r="B32" s="42" t="s">
        <v>65</v>
      </c>
      <c r="C32" s="42" t="s">
        <v>265</v>
      </c>
      <c r="D32" s="266"/>
      <c r="F32" s="42" t="s">
        <v>65</v>
      </c>
      <c r="G32" s="42" t="s">
        <v>228</v>
      </c>
      <c r="H32" s="266" t="s">
        <v>273</v>
      </c>
      <c r="J32" s="42" t="s">
        <v>65</v>
      </c>
      <c r="K32" s="42" t="s">
        <v>210</v>
      </c>
      <c r="L32" s="266" t="s">
        <v>273</v>
      </c>
    </row>
    <row r="33" spans="2:12" x14ac:dyDescent="0.2">
      <c r="B33" s="42" t="s">
        <v>65</v>
      </c>
      <c r="C33" s="42" t="s">
        <v>266</v>
      </c>
      <c r="D33" s="266"/>
      <c r="F33" s="42" t="s">
        <v>65</v>
      </c>
      <c r="G33" s="42" t="s">
        <v>238</v>
      </c>
      <c r="H33" s="266"/>
      <c r="J33" s="42" t="s">
        <v>65</v>
      </c>
      <c r="K33" s="42" t="s">
        <v>194</v>
      </c>
      <c r="L33" s="266" t="s">
        <v>273</v>
      </c>
    </row>
    <row r="34" spans="2:12" x14ac:dyDescent="0.2">
      <c r="B34" s="42" t="s">
        <v>65</v>
      </c>
      <c r="C34" s="42" t="s">
        <v>267</v>
      </c>
      <c r="D34" s="266"/>
      <c r="F34" s="42" t="s">
        <v>65</v>
      </c>
      <c r="G34" s="42" t="s">
        <v>231</v>
      </c>
      <c r="H34" s="266" t="s">
        <v>273</v>
      </c>
      <c r="J34" s="42" t="s">
        <v>65</v>
      </c>
      <c r="K34" s="42" t="s">
        <v>173</v>
      </c>
      <c r="L34" s="266" t="s">
        <v>273</v>
      </c>
    </row>
    <row r="35" spans="2:12" x14ac:dyDescent="0.2">
      <c r="B35" s="42" t="s">
        <v>65</v>
      </c>
      <c r="C35" s="42" t="s">
        <v>268</v>
      </c>
      <c r="D35" s="266"/>
      <c r="F35" s="42" t="s">
        <v>65</v>
      </c>
      <c r="G35" s="42" t="s">
        <v>237</v>
      </c>
      <c r="H35" s="266"/>
      <c r="J35" s="42" t="s">
        <v>65</v>
      </c>
      <c r="K35" s="42" t="s">
        <v>198</v>
      </c>
      <c r="L35" s="266" t="s">
        <v>273</v>
      </c>
    </row>
    <row r="36" spans="2:12" x14ac:dyDescent="0.2">
      <c r="B36" s="42" t="s">
        <v>65</v>
      </c>
      <c r="C36" s="42" t="s">
        <v>274</v>
      </c>
      <c r="D36" s="266"/>
      <c r="F36" s="42" t="s">
        <v>65</v>
      </c>
      <c r="G36" s="42" t="s">
        <v>235</v>
      </c>
      <c r="H36" s="266"/>
      <c r="J36" s="42" t="s">
        <v>65</v>
      </c>
      <c r="K36" s="42" t="s">
        <v>199</v>
      </c>
      <c r="L36" s="266" t="s">
        <v>273</v>
      </c>
    </row>
    <row r="37" spans="2:12" x14ac:dyDescent="0.2">
      <c r="B37" s="42" t="s">
        <v>65</v>
      </c>
      <c r="C37" s="42" t="s">
        <v>275</v>
      </c>
      <c r="D37" s="266"/>
      <c r="F37" s="42" t="s">
        <v>65</v>
      </c>
      <c r="G37" s="42" t="s">
        <v>229</v>
      </c>
      <c r="H37" s="266" t="s">
        <v>273</v>
      </c>
      <c r="J37" s="42" t="s">
        <v>65</v>
      </c>
      <c r="K37" s="42" t="s">
        <v>211</v>
      </c>
      <c r="L37" s="266" t="s">
        <v>273</v>
      </c>
    </row>
    <row r="38" spans="2:12" x14ac:dyDescent="0.2">
      <c r="B38" s="42" t="s">
        <v>65</v>
      </c>
      <c r="C38" s="42" t="s">
        <v>269</v>
      </c>
      <c r="D38" s="266" t="s">
        <v>273</v>
      </c>
      <c r="F38" s="42" t="s">
        <v>65</v>
      </c>
      <c r="G38" s="42" t="s">
        <v>230</v>
      </c>
      <c r="H38" s="266"/>
      <c r="J38" s="42" t="s">
        <v>65</v>
      </c>
      <c r="K38" s="42" t="s">
        <v>178</v>
      </c>
      <c r="L38" s="266" t="s">
        <v>273</v>
      </c>
    </row>
    <row r="39" spans="2:12" x14ac:dyDescent="0.2">
      <c r="B39" s="42" t="s">
        <v>65</v>
      </c>
      <c r="C39" s="42" t="s">
        <v>270</v>
      </c>
      <c r="D39" s="266"/>
      <c r="F39" s="42"/>
      <c r="G39" s="42"/>
      <c r="H39" s="266"/>
      <c r="J39" s="42" t="s">
        <v>65</v>
      </c>
      <c r="K39" s="42" t="s">
        <v>179</v>
      </c>
      <c r="L39" s="266" t="s">
        <v>273</v>
      </c>
    </row>
    <row r="40" spans="2:12" x14ac:dyDescent="0.2">
      <c r="B40" s="42"/>
      <c r="C40" s="42" t="s">
        <v>234</v>
      </c>
      <c r="D40" s="266"/>
      <c r="F40" s="42"/>
      <c r="G40" s="42"/>
      <c r="H40" s="266"/>
      <c r="J40" s="42" t="s">
        <v>65</v>
      </c>
      <c r="K40" s="42" t="s">
        <v>195</v>
      </c>
      <c r="L40" s="266" t="s">
        <v>273</v>
      </c>
    </row>
    <row r="41" spans="2:12" x14ac:dyDescent="0.2">
      <c r="B41" s="42"/>
      <c r="C41" s="42"/>
      <c r="D41" s="266"/>
      <c r="F41" s="42"/>
      <c r="G41" s="42"/>
      <c r="H41" s="266"/>
      <c r="J41" s="42" t="s">
        <v>65</v>
      </c>
      <c r="K41" s="42" t="s">
        <v>180</v>
      </c>
      <c r="L41" s="266" t="s">
        <v>273</v>
      </c>
    </row>
    <row r="42" spans="2:12" x14ac:dyDescent="0.2">
      <c r="B42" s="42"/>
      <c r="C42" s="42"/>
      <c r="D42" s="266"/>
      <c r="F42" s="42"/>
      <c r="G42" s="42" t="s">
        <v>234</v>
      </c>
      <c r="H42" s="266"/>
      <c r="J42" s="42" t="s">
        <v>65</v>
      </c>
      <c r="K42" s="42" t="s">
        <v>182</v>
      </c>
      <c r="L42" s="266" t="s">
        <v>273</v>
      </c>
    </row>
    <row r="43" spans="2:12" x14ac:dyDescent="0.2">
      <c r="B43" s="42"/>
      <c r="C43" s="42"/>
      <c r="D43" s="266"/>
      <c r="F43" s="42"/>
      <c r="G43" s="42" t="s">
        <v>234</v>
      </c>
      <c r="H43" s="266"/>
      <c r="J43" s="42" t="s">
        <v>65</v>
      </c>
      <c r="K43" s="42" t="s">
        <v>183</v>
      </c>
      <c r="L43" s="266" t="s">
        <v>273</v>
      </c>
    </row>
    <row r="44" spans="2:12" x14ac:dyDescent="0.2">
      <c r="B44" s="42"/>
      <c r="C44" s="42"/>
      <c r="D44" s="266"/>
      <c r="F44" s="42"/>
      <c r="G44" s="42" t="s">
        <v>234</v>
      </c>
      <c r="H44" s="266"/>
      <c r="J44" s="42" t="s">
        <v>65</v>
      </c>
      <c r="K44" s="42" t="s">
        <v>184</v>
      </c>
      <c r="L44" s="266" t="s">
        <v>273</v>
      </c>
    </row>
    <row r="45" spans="2:12" x14ac:dyDescent="0.2">
      <c r="B45" s="42"/>
      <c r="C45" s="42"/>
      <c r="D45" s="266"/>
      <c r="F45" s="42"/>
      <c r="G45" s="42" t="s">
        <v>234</v>
      </c>
      <c r="H45" s="266"/>
      <c r="J45" s="42" t="s">
        <v>65</v>
      </c>
      <c r="K45" s="42" t="s">
        <v>187</v>
      </c>
      <c r="L45" s="266" t="s">
        <v>273</v>
      </c>
    </row>
    <row r="46" spans="2:12" x14ac:dyDescent="0.2">
      <c r="B46" s="42"/>
      <c r="C46" s="42"/>
      <c r="D46" s="266"/>
      <c r="F46" s="42"/>
      <c r="G46" s="42" t="s">
        <v>234</v>
      </c>
      <c r="H46" s="266"/>
      <c r="J46" s="42" t="s">
        <v>65</v>
      </c>
      <c r="K46" s="42" t="s">
        <v>188</v>
      </c>
      <c r="L46" s="266" t="s">
        <v>273</v>
      </c>
    </row>
    <row r="47" spans="2:12" x14ac:dyDescent="0.2">
      <c r="B47" s="42"/>
      <c r="C47" s="42"/>
      <c r="D47" s="266"/>
      <c r="F47" s="42"/>
      <c r="G47" s="42" t="s">
        <v>234</v>
      </c>
      <c r="H47" s="266"/>
      <c r="J47" s="42" t="s">
        <v>65</v>
      </c>
      <c r="K47" s="42" t="s">
        <v>189</v>
      </c>
      <c r="L47" s="266" t="s">
        <v>273</v>
      </c>
    </row>
    <row r="48" spans="2:12" x14ac:dyDescent="0.2">
      <c r="B48" s="42"/>
      <c r="C48" s="42"/>
      <c r="D48" s="266"/>
      <c r="F48" s="42"/>
      <c r="G48" s="42" t="s">
        <v>234</v>
      </c>
      <c r="H48" s="266"/>
      <c r="J48" s="42" t="s">
        <v>65</v>
      </c>
      <c r="K48" s="42" t="s">
        <v>190</v>
      </c>
      <c r="L48" s="266" t="s">
        <v>273</v>
      </c>
    </row>
    <row r="49" spans="2:12" x14ac:dyDescent="0.2">
      <c r="B49" s="42"/>
      <c r="C49" s="42"/>
      <c r="D49" s="266"/>
      <c r="F49" s="42"/>
      <c r="G49" s="42" t="s">
        <v>234</v>
      </c>
      <c r="H49" s="266"/>
      <c r="J49" s="42" t="s">
        <v>65</v>
      </c>
      <c r="K49" s="42" t="s">
        <v>191</v>
      </c>
      <c r="L49" s="266" t="s">
        <v>273</v>
      </c>
    </row>
    <row r="50" spans="2:12" x14ac:dyDescent="0.2">
      <c r="B50" s="42"/>
      <c r="C50" s="42"/>
      <c r="D50" s="266"/>
      <c r="F50" s="42"/>
      <c r="G50" s="42" t="s">
        <v>234</v>
      </c>
      <c r="H50" s="266"/>
      <c r="J50" s="42" t="s">
        <v>65</v>
      </c>
      <c r="K50" s="42" t="s">
        <v>200</v>
      </c>
      <c r="L50" s="266" t="s">
        <v>273</v>
      </c>
    </row>
    <row r="51" spans="2:12" x14ac:dyDescent="0.2">
      <c r="B51" s="42"/>
      <c r="C51" s="42"/>
      <c r="D51" s="266"/>
      <c r="F51" s="42"/>
      <c r="G51" s="42" t="s">
        <v>234</v>
      </c>
      <c r="H51" s="266"/>
      <c r="J51" s="42" t="s">
        <v>65</v>
      </c>
      <c r="K51" s="42" t="s">
        <v>201</v>
      </c>
      <c r="L51" s="266" t="s">
        <v>273</v>
      </c>
    </row>
    <row r="52" spans="2:12" x14ac:dyDescent="0.2">
      <c r="B52" s="42"/>
      <c r="C52" s="42"/>
      <c r="D52" s="266"/>
      <c r="F52" s="42"/>
      <c r="G52" s="42" t="s">
        <v>234</v>
      </c>
      <c r="H52" s="266"/>
      <c r="J52" s="42" t="s">
        <v>65</v>
      </c>
      <c r="K52" s="42" t="s">
        <v>202</v>
      </c>
      <c r="L52" s="266" t="s">
        <v>273</v>
      </c>
    </row>
    <row r="53" spans="2:12" x14ac:dyDescent="0.2">
      <c r="B53" s="42"/>
      <c r="C53" s="42"/>
      <c r="D53" s="266"/>
      <c r="F53" s="42"/>
      <c r="G53" s="42" t="s">
        <v>234</v>
      </c>
      <c r="H53" s="266"/>
      <c r="J53" s="42" t="s">
        <v>65</v>
      </c>
      <c r="K53" s="42" t="s">
        <v>174</v>
      </c>
      <c r="L53" s="266" t="s">
        <v>273</v>
      </c>
    </row>
    <row r="54" spans="2:12" x14ac:dyDescent="0.2">
      <c r="B54" s="42"/>
      <c r="C54" s="42"/>
      <c r="D54" s="266"/>
      <c r="F54" s="42"/>
      <c r="G54" s="42" t="s">
        <v>234</v>
      </c>
      <c r="H54" s="266"/>
      <c r="J54" s="42" t="s">
        <v>65</v>
      </c>
      <c r="K54" s="42" t="s">
        <v>196</v>
      </c>
      <c r="L54" s="266" t="s">
        <v>273</v>
      </c>
    </row>
    <row r="55" spans="2:12" x14ac:dyDescent="0.2">
      <c r="B55" s="42"/>
      <c r="C55" s="42"/>
      <c r="D55" s="266"/>
      <c r="F55" s="42"/>
      <c r="G55" s="42" t="s">
        <v>234</v>
      </c>
      <c r="H55" s="266"/>
      <c r="J55" s="42" t="s">
        <v>65</v>
      </c>
      <c r="K55" s="42" t="s">
        <v>176</v>
      </c>
      <c r="L55" s="266" t="s">
        <v>273</v>
      </c>
    </row>
    <row r="56" spans="2:12" x14ac:dyDescent="0.2">
      <c r="B56" s="42"/>
      <c r="C56" s="42"/>
      <c r="D56" s="266"/>
      <c r="F56" s="42"/>
      <c r="G56" s="42" t="s">
        <v>234</v>
      </c>
      <c r="H56" s="266"/>
      <c r="J56" s="42" t="s">
        <v>65</v>
      </c>
      <c r="K56" s="42" t="s">
        <v>203</v>
      </c>
      <c r="L56" s="266" t="s">
        <v>273</v>
      </c>
    </row>
    <row r="57" spans="2:12" x14ac:dyDescent="0.2">
      <c r="B57" s="42"/>
      <c r="C57" s="42"/>
      <c r="D57" s="266"/>
      <c r="F57" s="42"/>
      <c r="G57" s="42" t="s">
        <v>234</v>
      </c>
      <c r="H57" s="266"/>
      <c r="J57" s="42" t="s">
        <v>65</v>
      </c>
      <c r="K57" s="42" t="s">
        <v>175</v>
      </c>
      <c r="L57" s="266" t="s">
        <v>273</v>
      </c>
    </row>
    <row r="58" spans="2:12" x14ac:dyDescent="0.2">
      <c r="B58" s="42"/>
      <c r="C58" s="42"/>
      <c r="D58" s="266"/>
      <c r="F58" s="42"/>
      <c r="G58" s="42" t="s">
        <v>234</v>
      </c>
      <c r="H58" s="266"/>
      <c r="J58" s="42" t="s">
        <v>65</v>
      </c>
      <c r="K58" s="42" t="s">
        <v>213</v>
      </c>
      <c r="L58" s="266" t="s">
        <v>273</v>
      </c>
    </row>
    <row r="59" spans="2:12" x14ac:dyDescent="0.2">
      <c r="B59" s="42"/>
      <c r="C59" s="42"/>
      <c r="D59" s="266"/>
      <c r="F59" s="42"/>
      <c r="G59" s="42" t="s">
        <v>234</v>
      </c>
      <c r="H59" s="266"/>
      <c r="J59" s="42" t="s">
        <v>65</v>
      </c>
      <c r="K59" s="42" t="s">
        <v>204</v>
      </c>
      <c r="L59" s="266" t="s">
        <v>273</v>
      </c>
    </row>
    <row r="60" spans="2:12" x14ac:dyDescent="0.2">
      <c r="B60" s="42"/>
      <c r="C60" s="42"/>
      <c r="D60" s="266"/>
      <c r="F60" s="42"/>
      <c r="G60" s="42" t="s">
        <v>234</v>
      </c>
      <c r="H60" s="266"/>
      <c r="J60" s="42" t="s">
        <v>65</v>
      </c>
      <c r="K60" s="42" t="s">
        <v>205</v>
      </c>
      <c r="L60" s="266" t="s">
        <v>273</v>
      </c>
    </row>
    <row r="61" spans="2:12" x14ac:dyDescent="0.2">
      <c r="B61" s="42"/>
      <c r="C61" s="42"/>
      <c r="D61" s="266"/>
      <c r="F61" s="42"/>
      <c r="G61" s="42" t="s">
        <v>234</v>
      </c>
      <c r="H61" s="266"/>
      <c r="J61" s="42" t="s">
        <v>65</v>
      </c>
      <c r="K61" s="42" t="s">
        <v>206</v>
      </c>
      <c r="L61" s="266" t="s">
        <v>273</v>
      </c>
    </row>
    <row r="62" spans="2:12" x14ac:dyDescent="0.2">
      <c r="B62" s="42"/>
      <c r="C62" s="42"/>
      <c r="D62" s="266"/>
      <c r="F62" s="42"/>
      <c r="G62" s="42" t="s">
        <v>234</v>
      </c>
      <c r="H62" s="266"/>
      <c r="J62" s="42" t="s">
        <v>65</v>
      </c>
      <c r="K62" s="42" t="s">
        <v>207</v>
      </c>
      <c r="L62" s="266" t="s">
        <v>273</v>
      </c>
    </row>
    <row r="63" spans="2:12" x14ac:dyDescent="0.2">
      <c r="B63" s="42"/>
      <c r="C63" s="42"/>
      <c r="D63" s="266"/>
      <c r="F63" s="42"/>
      <c r="G63" s="42" t="s">
        <v>234</v>
      </c>
      <c r="H63" s="266"/>
      <c r="J63" s="42" t="s">
        <v>65</v>
      </c>
      <c r="K63" s="42" t="s">
        <v>214</v>
      </c>
      <c r="L63" s="266" t="s">
        <v>273</v>
      </c>
    </row>
    <row r="64" spans="2:12" x14ac:dyDescent="0.2">
      <c r="B64" s="42"/>
      <c r="C64" s="42"/>
      <c r="D64" s="266"/>
      <c r="F64" s="42"/>
      <c r="G64" s="42" t="s">
        <v>234</v>
      </c>
      <c r="H64" s="266"/>
      <c r="J64" s="42" t="s">
        <v>65</v>
      </c>
      <c r="K64" s="42" t="s">
        <v>193</v>
      </c>
      <c r="L64" s="266" t="s">
        <v>273</v>
      </c>
    </row>
    <row r="65" spans="2:12" x14ac:dyDescent="0.2">
      <c r="B65" s="42"/>
      <c r="C65" s="42"/>
      <c r="D65" s="266"/>
      <c r="F65" s="42"/>
      <c r="G65" s="42" t="s">
        <v>234</v>
      </c>
      <c r="H65" s="266"/>
      <c r="J65" s="42" t="s">
        <v>65</v>
      </c>
      <c r="K65" s="42" t="s">
        <v>215</v>
      </c>
      <c r="L65" s="266" t="s">
        <v>273</v>
      </c>
    </row>
    <row r="66" spans="2:12" x14ac:dyDescent="0.2">
      <c r="B66" s="42"/>
      <c r="C66" s="42"/>
      <c r="D66" s="266"/>
      <c r="F66" s="42"/>
      <c r="G66" s="42" t="s">
        <v>234</v>
      </c>
      <c r="H66" s="266"/>
      <c r="J66" s="42" t="s">
        <v>65</v>
      </c>
      <c r="K66" s="42" t="s">
        <v>181</v>
      </c>
      <c r="L66" s="266" t="s">
        <v>273</v>
      </c>
    </row>
    <row r="67" spans="2:12" x14ac:dyDescent="0.2">
      <c r="B67" s="42"/>
      <c r="C67" s="42"/>
      <c r="D67" s="266"/>
      <c r="F67" s="42"/>
      <c r="G67" s="42" t="s">
        <v>234</v>
      </c>
      <c r="H67" s="266"/>
      <c r="J67" s="42" t="s">
        <v>65</v>
      </c>
      <c r="K67" s="42" t="s">
        <v>186</v>
      </c>
      <c r="L67" s="266" t="s">
        <v>273</v>
      </c>
    </row>
    <row r="68" spans="2:12" x14ac:dyDescent="0.2">
      <c r="B68" s="42"/>
      <c r="C68" s="42"/>
      <c r="D68" s="266"/>
      <c r="F68" s="42"/>
      <c r="G68" s="42" t="s">
        <v>234</v>
      </c>
      <c r="H68" s="266"/>
      <c r="J68" s="42" t="s">
        <v>65</v>
      </c>
      <c r="K68" s="42" t="s">
        <v>216</v>
      </c>
      <c r="L68" s="266" t="s">
        <v>273</v>
      </c>
    </row>
    <row r="69" spans="2:12" x14ac:dyDescent="0.2">
      <c r="B69" s="42"/>
      <c r="C69" s="42"/>
      <c r="D69" s="266"/>
      <c r="F69" s="42"/>
      <c r="G69" s="42" t="s">
        <v>234</v>
      </c>
      <c r="H69" s="266"/>
      <c r="J69" s="42" t="s">
        <v>65</v>
      </c>
      <c r="K69" s="42" t="s">
        <v>209</v>
      </c>
      <c r="L69" s="266" t="s">
        <v>273</v>
      </c>
    </row>
    <row r="70" spans="2:12" x14ac:dyDescent="0.2">
      <c r="B70" s="42"/>
      <c r="C70" s="42"/>
      <c r="D70" s="266"/>
      <c r="F70" s="42"/>
      <c r="G70" s="42" t="s">
        <v>234</v>
      </c>
      <c r="H70" s="266"/>
      <c r="J70" s="42" t="s">
        <v>65</v>
      </c>
      <c r="K70" s="42" t="s">
        <v>208</v>
      </c>
      <c r="L70" s="266" t="s">
        <v>273</v>
      </c>
    </row>
    <row r="71" spans="2:12" x14ac:dyDescent="0.2">
      <c r="B71" s="42"/>
      <c r="C71" s="42"/>
      <c r="D71" s="266"/>
      <c r="F71" s="42"/>
      <c r="G71" s="42" t="s">
        <v>234</v>
      </c>
      <c r="H71" s="266"/>
      <c r="J71" s="42" t="s">
        <v>65</v>
      </c>
      <c r="K71" s="42" t="s">
        <v>169</v>
      </c>
      <c r="L71" s="266" t="s">
        <v>273</v>
      </c>
    </row>
    <row r="72" spans="2:12" x14ac:dyDescent="0.2">
      <c r="B72" s="42"/>
      <c r="C72" s="42"/>
      <c r="D72" s="266"/>
      <c r="F72" s="42"/>
      <c r="G72" s="42" t="s">
        <v>234</v>
      </c>
      <c r="H72" s="266"/>
      <c r="J72" s="42" t="s">
        <v>65</v>
      </c>
      <c r="K72" s="42" t="s">
        <v>185</v>
      </c>
      <c r="L72" s="266" t="s">
        <v>273</v>
      </c>
    </row>
  </sheetData>
  <sortState ref="F3:H39">
    <sortCondition ref="F3:F39"/>
    <sortCondition ref="G3:G39"/>
  </sortState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0">
    <tabColor theme="0" tint="-4.9989318521683403E-2"/>
  </sheetPr>
  <dimension ref="B1:L43"/>
  <sheetViews>
    <sheetView showGridLines="0" workbookViewId="0">
      <pane ySplit="2" topLeftCell="A3" activePane="bottomLeft" state="frozen"/>
      <selection pane="bottomLeft" activeCell="C23" sqref="C23"/>
    </sheetView>
  </sheetViews>
  <sheetFormatPr defaultColWidth="9.140625" defaultRowHeight="12.75" x14ac:dyDescent="0.2"/>
  <cols>
    <col min="1" max="1" width="1.7109375" style="41" customWidth="1"/>
    <col min="2" max="2" width="12.42578125" style="41" customWidth="1"/>
    <col min="3" max="3" width="27.5703125" style="329" customWidth="1"/>
    <col min="4" max="4" width="15.140625" style="306" bestFit="1" customWidth="1"/>
    <col min="5" max="5" width="2.140625" style="41" customWidth="1"/>
    <col min="6" max="6" width="12.42578125" style="41" customWidth="1"/>
    <col min="7" max="7" width="27.5703125" style="329" customWidth="1"/>
    <col min="8" max="8" width="15.140625" style="306" bestFit="1" customWidth="1"/>
    <col min="9" max="9" width="2.140625" style="41" customWidth="1"/>
    <col min="10" max="10" width="12.42578125" style="41" customWidth="1"/>
    <col min="11" max="11" width="27.5703125" style="265" customWidth="1"/>
    <col min="12" max="12" width="15.140625" style="306" bestFit="1" customWidth="1"/>
    <col min="13" max="13" width="2.140625" style="41" customWidth="1"/>
    <col min="14" max="16384" width="9.140625" style="41"/>
  </cols>
  <sheetData>
    <row r="1" spans="2:12" ht="7.9" customHeight="1" x14ac:dyDescent="0.2"/>
    <row r="2" spans="2:12" s="271" customFormat="1" ht="18.399999999999999" customHeight="1" x14ac:dyDescent="0.25">
      <c r="B2" s="270" t="s">
        <v>37</v>
      </c>
      <c r="C2" s="330" t="s">
        <v>277</v>
      </c>
      <c r="D2" s="269" t="s">
        <v>272</v>
      </c>
      <c r="F2" s="270" t="s">
        <v>37</v>
      </c>
      <c r="G2" s="330" t="s">
        <v>278</v>
      </c>
      <c r="H2" s="269" t="s">
        <v>272</v>
      </c>
      <c r="J2" s="270" t="s">
        <v>37</v>
      </c>
      <c r="K2" s="270" t="s">
        <v>387</v>
      </c>
      <c r="L2" s="269" t="s">
        <v>272</v>
      </c>
    </row>
    <row r="3" spans="2:12" x14ac:dyDescent="0.2">
      <c r="B3" s="42" t="s">
        <v>38</v>
      </c>
      <c r="C3" s="331" t="s">
        <v>399</v>
      </c>
      <c r="D3" s="307" t="s">
        <v>273</v>
      </c>
      <c r="F3" s="42" t="s">
        <v>386</v>
      </c>
      <c r="G3" s="331" t="s">
        <v>434</v>
      </c>
      <c r="H3" s="307" t="s">
        <v>273</v>
      </c>
      <c r="J3" s="42" t="s">
        <v>386</v>
      </c>
      <c r="K3" s="331" t="s">
        <v>459</v>
      </c>
      <c r="L3" s="307" t="s">
        <v>273</v>
      </c>
    </row>
    <row r="4" spans="2:12" x14ac:dyDescent="0.2">
      <c r="B4" s="42" t="s">
        <v>38</v>
      </c>
      <c r="C4" s="331" t="s">
        <v>400</v>
      </c>
      <c r="D4" s="307" t="s">
        <v>273</v>
      </c>
      <c r="F4" s="42" t="s">
        <v>386</v>
      </c>
      <c r="G4" s="331" t="s">
        <v>435</v>
      </c>
      <c r="H4" s="307" t="s">
        <v>273</v>
      </c>
      <c r="J4" s="249" t="s">
        <v>386</v>
      </c>
      <c r="K4" s="332" t="s">
        <v>460</v>
      </c>
      <c r="L4" s="308" t="s">
        <v>273</v>
      </c>
    </row>
    <row r="5" spans="2:12" x14ac:dyDescent="0.2">
      <c r="B5" s="249" t="s">
        <v>38</v>
      </c>
      <c r="C5" s="332" t="s">
        <v>401</v>
      </c>
      <c r="D5" s="308" t="s">
        <v>273</v>
      </c>
      <c r="F5" s="249" t="s">
        <v>386</v>
      </c>
      <c r="G5" s="332" t="s">
        <v>436</v>
      </c>
      <c r="H5" s="308" t="s">
        <v>273</v>
      </c>
      <c r="J5" s="248" t="s">
        <v>39</v>
      </c>
      <c r="K5" s="333" t="s">
        <v>461</v>
      </c>
      <c r="L5" s="309" t="s">
        <v>273</v>
      </c>
    </row>
    <row r="6" spans="2:12" x14ac:dyDescent="0.2">
      <c r="B6" s="42" t="s">
        <v>39</v>
      </c>
      <c r="C6" s="331" t="s">
        <v>402</v>
      </c>
      <c r="D6" s="307" t="s">
        <v>273</v>
      </c>
      <c r="F6" s="42" t="s">
        <v>39</v>
      </c>
      <c r="G6" s="331" t="s">
        <v>437</v>
      </c>
      <c r="H6" s="307" t="s">
        <v>273</v>
      </c>
      <c r="J6" s="42" t="s">
        <v>39</v>
      </c>
      <c r="K6" s="331" t="s">
        <v>462</v>
      </c>
      <c r="L6" s="307" t="s">
        <v>273</v>
      </c>
    </row>
    <row r="7" spans="2:12" x14ac:dyDescent="0.2">
      <c r="B7" s="42" t="s">
        <v>39</v>
      </c>
      <c r="C7" s="331" t="s">
        <v>403</v>
      </c>
      <c r="D7" s="307" t="s">
        <v>273</v>
      </c>
      <c r="F7" s="42" t="s">
        <v>39</v>
      </c>
      <c r="G7" s="331" t="s">
        <v>438</v>
      </c>
      <c r="H7" s="307" t="s">
        <v>273</v>
      </c>
      <c r="J7" s="42" t="s">
        <v>39</v>
      </c>
      <c r="K7" s="331" t="s">
        <v>463</v>
      </c>
      <c r="L7" s="307" t="s">
        <v>273</v>
      </c>
    </row>
    <row r="8" spans="2:12" x14ac:dyDescent="0.2">
      <c r="B8" s="248" t="s">
        <v>39</v>
      </c>
      <c r="C8" s="331" t="s">
        <v>404</v>
      </c>
      <c r="D8" s="309" t="s">
        <v>273</v>
      </c>
      <c r="F8" s="42" t="s">
        <v>39</v>
      </c>
      <c r="G8" s="331" t="s">
        <v>439</v>
      </c>
      <c r="H8" s="307" t="s">
        <v>273</v>
      </c>
      <c r="J8" s="42" t="s">
        <v>39</v>
      </c>
      <c r="K8" s="331" t="s">
        <v>464</v>
      </c>
      <c r="L8" s="307" t="s">
        <v>273</v>
      </c>
    </row>
    <row r="9" spans="2:12" x14ac:dyDescent="0.2">
      <c r="B9" s="42" t="s">
        <v>39</v>
      </c>
      <c r="C9" s="331" t="s">
        <v>405</v>
      </c>
      <c r="D9" s="307" t="s">
        <v>273</v>
      </c>
      <c r="F9" s="42" t="s">
        <v>39</v>
      </c>
      <c r="G9" s="331" t="s">
        <v>440</v>
      </c>
      <c r="H9" s="307" t="s">
        <v>273</v>
      </c>
      <c r="J9" s="42" t="s">
        <v>39</v>
      </c>
      <c r="K9" s="331" t="s">
        <v>465</v>
      </c>
      <c r="L9" s="307" t="s">
        <v>273</v>
      </c>
    </row>
    <row r="10" spans="2:12" x14ac:dyDescent="0.2">
      <c r="B10" s="42" t="s">
        <v>39</v>
      </c>
      <c r="C10" s="331" t="s">
        <v>406</v>
      </c>
      <c r="D10" s="307" t="s">
        <v>273</v>
      </c>
      <c r="F10" s="42" t="s">
        <v>39</v>
      </c>
      <c r="G10" s="331" t="s">
        <v>441</v>
      </c>
      <c r="H10" s="307" t="s">
        <v>273</v>
      </c>
      <c r="J10" s="42" t="s">
        <v>39</v>
      </c>
      <c r="K10" s="331" t="s">
        <v>466</v>
      </c>
      <c r="L10" s="307" t="s">
        <v>273</v>
      </c>
    </row>
    <row r="11" spans="2:12" x14ac:dyDescent="0.2">
      <c r="B11" s="42" t="s">
        <v>39</v>
      </c>
      <c r="C11" s="331" t="s">
        <v>407</v>
      </c>
      <c r="D11" s="307" t="s">
        <v>273</v>
      </c>
      <c r="F11" s="249" t="s">
        <v>39</v>
      </c>
      <c r="G11" s="332" t="s">
        <v>442</v>
      </c>
      <c r="H11" s="308" t="s">
        <v>273</v>
      </c>
      <c r="J11" s="42" t="s">
        <v>39</v>
      </c>
      <c r="K11" s="331" t="s">
        <v>467</v>
      </c>
      <c r="L11" s="307" t="s">
        <v>273</v>
      </c>
    </row>
    <row r="12" spans="2:12" x14ac:dyDescent="0.2">
      <c r="B12" s="42" t="s">
        <v>39</v>
      </c>
      <c r="C12" s="331" t="s">
        <v>408</v>
      </c>
      <c r="D12" s="307" t="s">
        <v>273</v>
      </c>
      <c r="F12" s="42" t="s">
        <v>65</v>
      </c>
      <c r="G12" s="331" t="s">
        <v>443</v>
      </c>
      <c r="H12" s="307" t="s">
        <v>273</v>
      </c>
      <c r="J12" s="42" t="s">
        <v>39</v>
      </c>
      <c r="K12" s="331" t="s">
        <v>468</v>
      </c>
      <c r="L12" s="307" t="s">
        <v>273</v>
      </c>
    </row>
    <row r="13" spans="2:12" x14ac:dyDescent="0.2">
      <c r="B13" s="42" t="s">
        <v>39</v>
      </c>
      <c r="C13" s="331" t="s">
        <v>409</v>
      </c>
      <c r="D13" s="307" t="s">
        <v>273</v>
      </c>
      <c r="F13" s="42" t="s">
        <v>65</v>
      </c>
      <c r="G13" s="331" t="s">
        <v>444</v>
      </c>
      <c r="H13" s="307" t="s">
        <v>273</v>
      </c>
      <c r="J13" s="42" t="s">
        <v>39</v>
      </c>
      <c r="K13" s="331" t="s">
        <v>469</v>
      </c>
      <c r="L13" s="307" t="s">
        <v>273</v>
      </c>
    </row>
    <row r="14" spans="2:12" x14ac:dyDescent="0.2">
      <c r="B14" s="249" t="s">
        <v>39</v>
      </c>
      <c r="C14" s="332" t="s">
        <v>410</v>
      </c>
      <c r="D14" s="308" t="s">
        <v>273</v>
      </c>
      <c r="F14" s="42" t="s">
        <v>65</v>
      </c>
      <c r="G14" s="331" t="s">
        <v>445</v>
      </c>
      <c r="H14" s="307" t="s">
        <v>273</v>
      </c>
      <c r="J14" s="249" t="s">
        <v>39</v>
      </c>
      <c r="K14" s="332" t="s">
        <v>470</v>
      </c>
      <c r="L14" s="308" t="s">
        <v>273</v>
      </c>
    </row>
    <row r="15" spans="2:12" x14ac:dyDescent="0.2">
      <c r="B15" s="42" t="s">
        <v>65</v>
      </c>
      <c r="C15" s="331" t="s">
        <v>411</v>
      </c>
      <c r="D15" s="307" t="s">
        <v>273</v>
      </c>
      <c r="F15" s="42" t="s">
        <v>65</v>
      </c>
      <c r="G15" s="331" t="s">
        <v>446</v>
      </c>
      <c r="H15" s="307" t="s">
        <v>273</v>
      </c>
      <c r="J15" s="42" t="s">
        <v>65</v>
      </c>
      <c r="K15" s="331" t="s">
        <v>471</v>
      </c>
      <c r="L15" s="307"/>
    </row>
    <row r="16" spans="2:12" x14ac:dyDescent="0.2">
      <c r="B16" s="42" t="s">
        <v>65</v>
      </c>
      <c r="C16" s="331" t="s">
        <v>412</v>
      </c>
      <c r="D16" s="307" t="s">
        <v>273</v>
      </c>
      <c r="F16" s="42" t="s">
        <v>65</v>
      </c>
      <c r="G16" s="331" t="s">
        <v>447</v>
      </c>
      <c r="H16" s="307" t="s">
        <v>273</v>
      </c>
      <c r="J16" s="42" t="s">
        <v>65</v>
      </c>
      <c r="K16" s="331" t="s">
        <v>472</v>
      </c>
      <c r="L16" s="307" t="s">
        <v>273</v>
      </c>
    </row>
    <row r="17" spans="2:12" x14ac:dyDescent="0.2">
      <c r="B17" s="248" t="s">
        <v>65</v>
      </c>
      <c r="C17" s="333" t="s">
        <v>413</v>
      </c>
      <c r="D17" s="309" t="s">
        <v>273</v>
      </c>
      <c r="F17" s="42" t="s">
        <v>65</v>
      </c>
      <c r="G17" s="331" t="s">
        <v>448</v>
      </c>
      <c r="H17" s="307" t="s">
        <v>273</v>
      </c>
      <c r="J17" s="42" t="s">
        <v>65</v>
      </c>
      <c r="K17" s="331" t="s">
        <v>473</v>
      </c>
      <c r="L17" s="307" t="s">
        <v>273</v>
      </c>
    </row>
    <row r="18" spans="2:12" x14ac:dyDescent="0.2">
      <c r="B18" s="42" t="s">
        <v>65</v>
      </c>
      <c r="C18" s="331" t="s">
        <v>414</v>
      </c>
      <c r="D18" s="307" t="s">
        <v>273</v>
      </c>
      <c r="F18" s="42" t="s">
        <v>65</v>
      </c>
      <c r="G18" s="331" t="s">
        <v>420</v>
      </c>
      <c r="H18" s="307" t="s">
        <v>273</v>
      </c>
      <c r="J18" s="42" t="s">
        <v>65</v>
      </c>
      <c r="K18" s="331" t="s">
        <v>474</v>
      </c>
      <c r="L18" s="307" t="s">
        <v>273</v>
      </c>
    </row>
    <row r="19" spans="2:12" x14ac:dyDescent="0.2">
      <c r="B19" s="42" t="s">
        <v>65</v>
      </c>
      <c r="C19" s="331" t="s">
        <v>415</v>
      </c>
      <c r="D19" s="307" t="s">
        <v>273</v>
      </c>
      <c r="F19" s="42" t="s">
        <v>65</v>
      </c>
      <c r="G19" s="331" t="s">
        <v>449</v>
      </c>
      <c r="H19" s="307" t="s">
        <v>273</v>
      </c>
      <c r="J19" s="42" t="s">
        <v>65</v>
      </c>
      <c r="K19" s="331" t="s">
        <v>475</v>
      </c>
      <c r="L19" s="307"/>
    </row>
    <row r="20" spans="2:12" x14ac:dyDescent="0.2">
      <c r="B20" s="42" t="s">
        <v>65</v>
      </c>
      <c r="C20" s="331" t="s">
        <v>416</v>
      </c>
      <c r="D20" s="307" t="s">
        <v>273</v>
      </c>
      <c r="F20" s="42" t="s">
        <v>65</v>
      </c>
      <c r="G20" s="331" t="s">
        <v>450</v>
      </c>
      <c r="H20" s="307" t="s">
        <v>273</v>
      </c>
      <c r="J20" s="42" t="s">
        <v>65</v>
      </c>
      <c r="K20" s="331" t="s">
        <v>476</v>
      </c>
      <c r="L20" s="307" t="s">
        <v>273</v>
      </c>
    </row>
    <row r="21" spans="2:12" x14ac:dyDescent="0.2">
      <c r="B21" s="42" t="s">
        <v>65</v>
      </c>
      <c r="C21" s="331" t="s">
        <v>417</v>
      </c>
      <c r="D21" s="307" t="s">
        <v>273</v>
      </c>
      <c r="F21" s="42" t="s">
        <v>65</v>
      </c>
      <c r="G21" s="331" t="s">
        <v>451</v>
      </c>
      <c r="H21" s="307" t="s">
        <v>273</v>
      </c>
      <c r="J21" s="42" t="s">
        <v>65</v>
      </c>
      <c r="K21" s="331" t="s">
        <v>477</v>
      </c>
      <c r="L21" s="307" t="s">
        <v>273</v>
      </c>
    </row>
    <row r="22" spans="2:12" x14ac:dyDescent="0.2">
      <c r="B22" s="42" t="s">
        <v>65</v>
      </c>
      <c r="C22" s="331" t="s">
        <v>418</v>
      </c>
      <c r="D22" s="307" t="s">
        <v>273</v>
      </c>
      <c r="F22" s="42" t="s">
        <v>65</v>
      </c>
      <c r="G22" s="331" t="s">
        <v>452</v>
      </c>
      <c r="H22" s="307" t="s">
        <v>273</v>
      </c>
      <c r="J22" s="42" t="s">
        <v>65</v>
      </c>
      <c r="K22" s="331" t="s">
        <v>478</v>
      </c>
      <c r="L22" s="307" t="s">
        <v>273</v>
      </c>
    </row>
    <row r="23" spans="2:12" x14ac:dyDescent="0.2">
      <c r="B23" s="42" t="s">
        <v>65</v>
      </c>
      <c r="C23" s="331" t="s">
        <v>419</v>
      </c>
      <c r="D23" s="307"/>
      <c r="F23" s="42" t="s">
        <v>65</v>
      </c>
      <c r="G23" s="331" t="s">
        <v>453</v>
      </c>
      <c r="H23" s="307" t="s">
        <v>273</v>
      </c>
      <c r="J23" s="42" t="s">
        <v>65</v>
      </c>
      <c r="K23" s="331" t="s">
        <v>479</v>
      </c>
      <c r="L23" s="307" t="s">
        <v>273</v>
      </c>
    </row>
    <row r="24" spans="2:12" x14ac:dyDescent="0.2">
      <c r="B24" s="42" t="s">
        <v>65</v>
      </c>
      <c r="C24" s="331" t="s">
        <v>420</v>
      </c>
      <c r="D24" s="307" t="s">
        <v>273</v>
      </c>
      <c r="F24" s="42" t="s">
        <v>65</v>
      </c>
      <c r="G24" s="331" t="s">
        <v>454</v>
      </c>
      <c r="H24" s="307" t="s">
        <v>273</v>
      </c>
      <c r="J24" s="42" t="s">
        <v>65</v>
      </c>
      <c r="K24" s="331" t="s">
        <v>480</v>
      </c>
      <c r="L24" s="307" t="s">
        <v>273</v>
      </c>
    </row>
    <row r="25" spans="2:12" x14ac:dyDescent="0.2">
      <c r="B25" s="248" t="s">
        <v>65</v>
      </c>
      <c r="C25" s="333" t="s">
        <v>421</v>
      </c>
      <c r="D25" s="309" t="s">
        <v>273</v>
      </c>
      <c r="F25" s="42" t="s">
        <v>65</v>
      </c>
      <c r="G25" s="331" t="s">
        <v>455</v>
      </c>
      <c r="H25" s="307" t="s">
        <v>273</v>
      </c>
      <c r="J25" s="42" t="s">
        <v>65</v>
      </c>
      <c r="K25" s="331" t="s">
        <v>481</v>
      </c>
      <c r="L25" s="307" t="s">
        <v>273</v>
      </c>
    </row>
    <row r="26" spans="2:12" x14ac:dyDescent="0.2">
      <c r="B26" s="42" t="s">
        <v>65</v>
      </c>
      <c r="C26" s="331" t="s">
        <v>422</v>
      </c>
      <c r="D26" s="307" t="s">
        <v>273</v>
      </c>
      <c r="F26" s="42" t="s">
        <v>65</v>
      </c>
      <c r="G26" s="331" t="s">
        <v>456</v>
      </c>
      <c r="H26" s="307" t="s">
        <v>273</v>
      </c>
      <c r="J26" s="42" t="s">
        <v>65</v>
      </c>
      <c r="K26" s="331" t="s">
        <v>482</v>
      </c>
      <c r="L26" s="307" t="s">
        <v>273</v>
      </c>
    </row>
    <row r="27" spans="2:12" x14ac:dyDescent="0.2">
      <c r="B27" s="42" t="s">
        <v>65</v>
      </c>
      <c r="C27" s="331" t="s">
        <v>423</v>
      </c>
      <c r="D27" s="307" t="s">
        <v>273</v>
      </c>
      <c r="F27" s="42" t="s">
        <v>65</v>
      </c>
      <c r="G27" s="331" t="s">
        <v>457</v>
      </c>
      <c r="H27" s="307" t="s">
        <v>273</v>
      </c>
      <c r="J27" s="42" t="s">
        <v>65</v>
      </c>
      <c r="K27" s="331" t="s">
        <v>483</v>
      </c>
      <c r="L27" s="307" t="s">
        <v>273</v>
      </c>
    </row>
    <row r="28" spans="2:12" x14ac:dyDescent="0.2">
      <c r="B28" s="42" t="s">
        <v>65</v>
      </c>
      <c r="C28" s="331" t="s">
        <v>424</v>
      </c>
      <c r="D28" s="307" t="s">
        <v>273</v>
      </c>
      <c r="F28" s="42" t="s">
        <v>65</v>
      </c>
      <c r="G28" s="331" t="s">
        <v>458</v>
      </c>
      <c r="H28" s="307" t="s">
        <v>273</v>
      </c>
      <c r="J28" s="42" t="s">
        <v>65</v>
      </c>
      <c r="K28" s="331" t="s">
        <v>484</v>
      </c>
      <c r="L28" s="307" t="s">
        <v>273</v>
      </c>
    </row>
    <row r="29" spans="2:12" x14ac:dyDescent="0.2">
      <c r="B29" s="42" t="s">
        <v>65</v>
      </c>
      <c r="C29" s="331" t="s">
        <v>425</v>
      </c>
      <c r="D29" s="307" t="s">
        <v>273</v>
      </c>
      <c r="F29" s="42"/>
      <c r="G29" s="331"/>
      <c r="H29" s="307"/>
      <c r="J29" s="42" t="s">
        <v>65</v>
      </c>
      <c r="K29" s="331" t="s">
        <v>485</v>
      </c>
      <c r="L29" s="307" t="s">
        <v>273</v>
      </c>
    </row>
    <row r="30" spans="2:12" x14ac:dyDescent="0.2">
      <c r="B30" s="42" t="s">
        <v>65</v>
      </c>
      <c r="C30" s="331" t="s">
        <v>426</v>
      </c>
      <c r="D30" s="307" t="s">
        <v>273</v>
      </c>
      <c r="F30" s="42"/>
      <c r="G30" s="331"/>
      <c r="H30" s="307"/>
      <c r="J30" s="42" t="s">
        <v>65</v>
      </c>
      <c r="K30" s="331" t="s">
        <v>486</v>
      </c>
      <c r="L30" s="307" t="s">
        <v>273</v>
      </c>
    </row>
    <row r="31" spans="2:12" x14ac:dyDescent="0.2">
      <c r="B31" s="42" t="s">
        <v>65</v>
      </c>
      <c r="C31" s="331" t="s">
        <v>427</v>
      </c>
      <c r="D31" s="307" t="s">
        <v>273</v>
      </c>
      <c r="F31" s="42"/>
      <c r="G31" s="331"/>
      <c r="H31" s="307"/>
      <c r="J31" s="42" t="s">
        <v>65</v>
      </c>
      <c r="K31" s="331" t="s">
        <v>487</v>
      </c>
      <c r="L31" s="307" t="s">
        <v>273</v>
      </c>
    </row>
    <row r="32" spans="2:12" x14ac:dyDescent="0.2">
      <c r="B32" s="42" t="s">
        <v>65</v>
      </c>
      <c r="C32" s="331" t="s">
        <v>428</v>
      </c>
      <c r="D32" s="307" t="s">
        <v>273</v>
      </c>
      <c r="F32" s="42"/>
      <c r="G32" s="331"/>
      <c r="H32" s="307"/>
      <c r="J32" s="42" t="s">
        <v>65</v>
      </c>
      <c r="K32" s="331" t="s">
        <v>488</v>
      </c>
      <c r="L32" s="307" t="s">
        <v>273</v>
      </c>
    </row>
    <row r="33" spans="2:12" x14ac:dyDescent="0.2">
      <c r="B33" s="42" t="s">
        <v>65</v>
      </c>
      <c r="C33" s="331" t="s">
        <v>429</v>
      </c>
      <c r="D33" s="307" t="s">
        <v>273</v>
      </c>
      <c r="F33" s="42"/>
      <c r="G33" s="331"/>
      <c r="H33" s="307"/>
      <c r="J33" s="42" t="s">
        <v>65</v>
      </c>
      <c r="K33" s="331" t="s">
        <v>489</v>
      </c>
      <c r="L33" s="307" t="s">
        <v>273</v>
      </c>
    </row>
    <row r="34" spans="2:12" x14ac:dyDescent="0.2">
      <c r="B34" s="42" t="s">
        <v>65</v>
      </c>
      <c r="C34" s="331" t="s">
        <v>430</v>
      </c>
      <c r="D34" s="307" t="s">
        <v>273</v>
      </c>
      <c r="F34" s="42"/>
      <c r="G34" s="331"/>
      <c r="H34" s="307"/>
      <c r="J34" s="42" t="s">
        <v>65</v>
      </c>
      <c r="K34" s="331" t="s">
        <v>490</v>
      </c>
      <c r="L34" s="307" t="s">
        <v>273</v>
      </c>
    </row>
    <row r="35" spans="2:12" x14ac:dyDescent="0.2">
      <c r="B35" s="42" t="s">
        <v>65</v>
      </c>
      <c r="C35" s="331" t="s">
        <v>431</v>
      </c>
      <c r="D35" s="307" t="s">
        <v>273</v>
      </c>
      <c r="F35" s="42"/>
      <c r="G35" s="331"/>
      <c r="H35" s="307"/>
      <c r="J35" s="42" t="s">
        <v>65</v>
      </c>
      <c r="K35" s="331" t="s">
        <v>491</v>
      </c>
      <c r="L35" s="307" t="s">
        <v>273</v>
      </c>
    </row>
    <row r="36" spans="2:12" x14ac:dyDescent="0.2">
      <c r="B36" s="42" t="s">
        <v>65</v>
      </c>
      <c r="C36" s="331" t="s">
        <v>432</v>
      </c>
      <c r="D36" s="307" t="s">
        <v>273</v>
      </c>
      <c r="F36" s="42"/>
      <c r="G36" s="331"/>
      <c r="H36" s="307"/>
      <c r="J36" s="42" t="s">
        <v>65</v>
      </c>
      <c r="K36" s="331" t="s">
        <v>492</v>
      </c>
      <c r="L36" s="307" t="s">
        <v>273</v>
      </c>
    </row>
    <row r="37" spans="2:12" x14ac:dyDescent="0.2">
      <c r="B37" s="304" t="s">
        <v>65</v>
      </c>
      <c r="C37" s="334" t="s">
        <v>433</v>
      </c>
      <c r="D37" s="310" t="s">
        <v>273</v>
      </c>
      <c r="F37" s="42"/>
      <c r="G37" s="331"/>
      <c r="H37" s="307"/>
      <c r="J37" s="42" t="s">
        <v>65</v>
      </c>
      <c r="K37" s="331" t="s">
        <v>493</v>
      </c>
      <c r="L37" s="307" t="s">
        <v>273</v>
      </c>
    </row>
    <row r="38" spans="2:12" x14ac:dyDescent="0.2">
      <c r="B38" s="305"/>
      <c r="C38" s="331"/>
      <c r="D38" s="311"/>
      <c r="F38" s="42"/>
      <c r="G38" s="331"/>
      <c r="H38" s="307"/>
      <c r="J38" s="42" t="s">
        <v>65</v>
      </c>
      <c r="K38" s="331" t="s">
        <v>494</v>
      </c>
      <c r="L38" s="307" t="s">
        <v>273</v>
      </c>
    </row>
    <row r="39" spans="2:12" x14ac:dyDescent="0.2">
      <c r="B39" s="42"/>
      <c r="C39" s="331"/>
      <c r="D39" s="307"/>
      <c r="F39" s="42"/>
      <c r="G39" s="331"/>
      <c r="H39" s="307"/>
      <c r="J39" s="42" t="s">
        <v>65</v>
      </c>
      <c r="K39" s="331" t="s">
        <v>495</v>
      </c>
      <c r="L39" s="307" t="s">
        <v>273</v>
      </c>
    </row>
    <row r="40" spans="2:12" x14ac:dyDescent="0.2">
      <c r="B40" s="305"/>
      <c r="C40" s="331"/>
      <c r="D40" s="311"/>
      <c r="F40" s="42"/>
      <c r="G40" s="331"/>
      <c r="H40" s="307"/>
      <c r="J40" s="42" t="s">
        <v>65</v>
      </c>
      <c r="K40" s="331" t="s">
        <v>496</v>
      </c>
      <c r="L40" s="307" t="s">
        <v>273</v>
      </c>
    </row>
    <row r="41" spans="2:12" x14ac:dyDescent="0.2">
      <c r="B41" s="42"/>
      <c r="C41" s="331"/>
      <c r="D41" s="307"/>
      <c r="F41" s="42"/>
      <c r="G41" s="331"/>
      <c r="H41" s="307"/>
      <c r="J41" s="42" t="s">
        <v>65</v>
      </c>
      <c r="K41" s="331" t="s">
        <v>497</v>
      </c>
      <c r="L41" s="307"/>
    </row>
    <row r="42" spans="2:12" x14ac:dyDescent="0.2">
      <c r="B42" s="42"/>
      <c r="C42" s="331"/>
      <c r="D42" s="307"/>
      <c r="F42" s="42"/>
      <c r="G42" s="331"/>
      <c r="H42" s="307"/>
      <c r="J42" s="42"/>
      <c r="K42" s="266"/>
      <c r="L42" s="307"/>
    </row>
    <row r="43" spans="2:12" x14ac:dyDescent="0.2">
      <c r="B43" s="42"/>
      <c r="C43" s="331"/>
      <c r="D43" s="307"/>
      <c r="F43" s="42"/>
      <c r="G43" s="331"/>
      <c r="H43" s="307"/>
      <c r="J43" s="42"/>
      <c r="K43" s="266"/>
      <c r="L43" s="307"/>
    </row>
  </sheetData>
  <sortState ref="J3:K41">
    <sortCondition ref="J3:J41"/>
    <sortCondition ref="K3:K41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"/>
  <dimension ref="C2:L6"/>
  <sheetViews>
    <sheetView showGridLines="0" workbookViewId="0">
      <selection activeCell="F9" sqref="F9"/>
    </sheetView>
  </sheetViews>
  <sheetFormatPr defaultRowHeight="15" x14ac:dyDescent="0.25"/>
  <cols>
    <col min="3" max="3" width="14.140625" customWidth="1"/>
    <col min="4" max="8" width="11.42578125" customWidth="1"/>
    <col min="9" max="9" width="9" style="233"/>
    <col min="12" max="12" width="9" style="233"/>
  </cols>
  <sheetData>
    <row r="2" spans="3:12" x14ac:dyDescent="0.25">
      <c r="D2" s="355" t="s">
        <v>118</v>
      </c>
      <c r="E2" s="356"/>
      <c r="F2" s="357" t="s">
        <v>121</v>
      </c>
      <c r="G2" s="357"/>
      <c r="H2" s="357"/>
      <c r="I2" s="358"/>
    </row>
    <row r="3" spans="3:12" s="221" customFormat="1" ht="27.6" customHeight="1" x14ac:dyDescent="0.25">
      <c r="D3" s="227" t="s">
        <v>119</v>
      </c>
      <c r="E3" s="229" t="s">
        <v>120</v>
      </c>
      <c r="F3" s="228" t="s">
        <v>119</v>
      </c>
      <c r="G3" s="227" t="s">
        <v>122</v>
      </c>
      <c r="H3" s="231" t="s">
        <v>120</v>
      </c>
      <c r="I3" s="235" t="s">
        <v>123</v>
      </c>
      <c r="L3" s="242"/>
    </row>
    <row r="4" spans="3:12" x14ac:dyDescent="0.25">
      <c r="C4" s="225" t="s">
        <v>115</v>
      </c>
      <c r="D4" s="223">
        <f>'Reaj 2016 - Região ABC e GRU'!J40</f>
        <v>340</v>
      </c>
      <c r="E4" s="230">
        <f>'Reaj 2016 - Região ABC e GRU'!J41</f>
        <v>306</v>
      </c>
      <c r="F4" s="226">
        <f>'Reaj 2016 - Região ABC e GRU'!T40</f>
        <v>340</v>
      </c>
      <c r="G4" s="224">
        <f>'Reaj 2016 - Região ABC e GRU'!T42</f>
        <v>335</v>
      </c>
      <c r="H4" s="232">
        <f>'Reaj 2016 - Região ABC e GRU'!T41</f>
        <v>306</v>
      </c>
      <c r="I4" s="234">
        <f>-(H4/G4-1)</f>
        <v>8.6567164179104483E-2</v>
      </c>
      <c r="J4" s="233">
        <f>E4/D4-1</f>
        <v>-9.9999999999999978E-2</v>
      </c>
      <c r="K4" s="233">
        <f>H4/F4-1</f>
        <v>-9.9999999999999978E-2</v>
      </c>
      <c r="L4" s="233">
        <f>H4/G4-1</f>
        <v>-8.6567164179104483E-2</v>
      </c>
    </row>
    <row r="5" spans="3:12" x14ac:dyDescent="0.25">
      <c r="C5" s="222" t="s">
        <v>116</v>
      </c>
      <c r="D5" s="223">
        <f>'Reaj 2016 - Região S e SE '!J39</f>
        <v>312</v>
      </c>
      <c r="E5" s="230">
        <f>'Reaj 2016 - Região S e SE '!J40</f>
        <v>281</v>
      </c>
      <c r="F5" s="226">
        <f>'Reaj 2016 - Região S e SE '!T39</f>
        <v>312</v>
      </c>
      <c r="G5" s="224">
        <f>'Reaj 2016 - Região S e SE '!T41</f>
        <v>308</v>
      </c>
      <c r="H5" s="232">
        <f>'Reaj 2016 - Região S e SE '!T40</f>
        <v>281</v>
      </c>
      <c r="I5" s="234">
        <f>-(H5/G5-1)</f>
        <v>8.7662337662337664E-2</v>
      </c>
      <c r="J5" s="233">
        <f>E5/D5-1</f>
        <v>-9.9358974358974339E-2</v>
      </c>
      <c r="K5" s="233">
        <f>H5/F5-1</f>
        <v>-9.9358974358974339E-2</v>
      </c>
      <c r="L5" s="233">
        <f>H5/G5-1</f>
        <v>-8.7662337662337664E-2</v>
      </c>
    </row>
    <row r="6" spans="3:12" x14ac:dyDescent="0.25">
      <c r="C6" s="222" t="s">
        <v>117</v>
      </c>
      <c r="D6" s="223">
        <f>'Reaj 2016 - Região N, NE e CO'!J39</f>
        <v>293</v>
      </c>
      <c r="E6" s="230">
        <f>'Reaj 2016 - Região N, NE e CO'!J40</f>
        <v>264</v>
      </c>
      <c r="F6" s="226">
        <f>'Reaj 2016 - Região N, NE e CO'!T39</f>
        <v>293</v>
      </c>
      <c r="G6" s="224">
        <f>'Reaj 2016 - Região N, NE e CO'!T41</f>
        <v>238</v>
      </c>
      <c r="H6" s="232">
        <f>'Reaj 2016 - Região N, NE e CO'!T40</f>
        <v>264</v>
      </c>
      <c r="I6" s="234">
        <f>-(H6/G6-1)</f>
        <v>-0.10924369747899165</v>
      </c>
      <c r="J6" s="233">
        <f>E6/D6-1</f>
        <v>-9.8976109215017094E-2</v>
      </c>
      <c r="K6" s="233">
        <f>H6/F6-1</f>
        <v>-9.8976109215017094E-2</v>
      </c>
      <c r="L6" s="233">
        <f>H6/G6-1</f>
        <v>0.10924369747899165</v>
      </c>
    </row>
  </sheetData>
  <mergeCells count="2">
    <mergeCell ref="D2:E2"/>
    <mergeCell ref="F2:I2"/>
  </mergeCells>
  <pageMargins left="0.511811024" right="0.511811024" top="0.78740157499999996" bottom="0.78740157499999996" header="0.31496062000000002" footer="0.3149606200000000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3"/>
  <dimension ref="C4:J14"/>
  <sheetViews>
    <sheetView showGridLines="0" workbookViewId="0">
      <selection activeCell="I8" sqref="I8"/>
    </sheetView>
  </sheetViews>
  <sheetFormatPr defaultRowHeight="15" x14ac:dyDescent="0.25"/>
  <cols>
    <col min="3" max="3" width="14.5703125" customWidth="1"/>
    <col min="4" max="9" width="11.42578125" customWidth="1"/>
  </cols>
  <sheetData>
    <row r="4" spans="3:10" x14ac:dyDescent="0.25">
      <c r="C4" s="360" t="s">
        <v>128</v>
      </c>
      <c r="D4" s="358" t="s">
        <v>126</v>
      </c>
      <c r="E4" s="356"/>
      <c r="F4" s="359" t="s">
        <v>127</v>
      </c>
      <c r="G4" s="356"/>
      <c r="H4" s="359" t="s">
        <v>129</v>
      </c>
      <c r="I4" s="356"/>
    </row>
    <row r="5" spans="3:10" x14ac:dyDescent="0.25">
      <c r="C5" s="361"/>
      <c r="D5" s="228" t="s">
        <v>124</v>
      </c>
      <c r="E5" s="229" t="s">
        <v>125</v>
      </c>
      <c r="F5" s="236" t="s">
        <v>124</v>
      </c>
      <c r="G5" s="229" t="s">
        <v>125</v>
      </c>
      <c r="H5" s="236" t="s">
        <v>124</v>
      </c>
      <c r="I5" s="229" t="s">
        <v>125</v>
      </c>
    </row>
    <row r="6" spans="3:10" x14ac:dyDescent="0.25">
      <c r="C6" s="240" t="s">
        <v>115</v>
      </c>
      <c r="D6" s="239">
        <f>'Preços 2017 - Região ABC e GRU'!F24</f>
        <v>345.17766497461929</v>
      </c>
      <c r="E6" s="230">
        <f>'Preços 2017 - Região ABC e GRU'!F20</f>
        <v>340.10152284263961</v>
      </c>
      <c r="F6" s="237">
        <f t="shared" ref="F6:G8" si="0">D6</f>
        <v>345.17766497461929</v>
      </c>
      <c r="G6" s="238">
        <f t="shared" si="0"/>
        <v>340.10152284263961</v>
      </c>
      <c r="H6" s="237">
        <f>'Reaj 2016 - Região ABC e GRU'!P42</f>
        <v>340.10152284263961</v>
      </c>
      <c r="I6" s="238">
        <f>'Preços 2017 - Região ABC e GRU'!F34</f>
        <v>310.65989847715736</v>
      </c>
    </row>
    <row r="7" spans="3:10" x14ac:dyDescent="0.25">
      <c r="C7" s="240" t="s">
        <v>116</v>
      </c>
      <c r="D7" s="239">
        <f>'Preços 2017 - Região S e SE'!F20</f>
        <v>316.75126903553297</v>
      </c>
      <c r="E7" s="230">
        <f>'Preços 2017 - Região S e SE'!F19</f>
        <v>312.69035532994923</v>
      </c>
      <c r="F7" s="237">
        <f t="shared" si="0"/>
        <v>316.75126903553297</v>
      </c>
      <c r="G7" s="238">
        <f t="shared" si="0"/>
        <v>312.69035532994923</v>
      </c>
      <c r="H7" s="237">
        <f>'Reaj 2016 - Região S e SE '!P41</f>
        <v>312.69035532994923</v>
      </c>
      <c r="I7" s="238">
        <f>'Preços 2017 - Região S e SE'!F33</f>
        <v>285.2791878172589</v>
      </c>
    </row>
    <row r="8" spans="3:10" x14ac:dyDescent="0.25">
      <c r="C8" s="240" t="s">
        <v>117</v>
      </c>
      <c r="D8" s="239">
        <f>'Preços 2017 - Região N, NE e CO'!F15</f>
        <v>297.46192893401013</v>
      </c>
      <c r="E8" s="230">
        <f>'Preços 2017 - Região N, NE e CO'!F19</f>
        <v>264.97461928934013</v>
      </c>
      <c r="F8" s="237">
        <f t="shared" si="0"/>
        <v>297.46192893401013</v>
      </c>
      <c r="G8" s="238">
        <f t="shared" si="0"/>
        <v>264.97461928934013</v>
      </c>
      <c r="H8" s="237">
        <f>'Reaj 2016 - Região N, NE e CO'!P40</f>
        <v>268.02030456852793</v>
      </c>
      <c r="I8" s="241">
        <f>'Reaj 2016 - Região N, NE e CO'!P41</f>
        <v>241.62436548223351</v>
      </c>
    </row>
    <row r="10" spans="3:10" x14ac:dyDescent="0.25">
      <c r="C10" s="362" t="s">
        <v>130</v>
      </c>
      <c r="D10" s="358" t="s">
        <v>126</v>
      </c>
      <c r="E10" s="356"/>
      <c r="F10" s="359" t="s">
        <v>127</v>
      </c>
      <c r="G10" s="356"/>
      <c r="H10" s="359" t="s">
        <v>129</v>
      </c>
      <c r="I10" s="356"/>
    </row>
    <row r="11" spans="3:10" x14ac:dyDescent="0.25">
      <c r="C11" s="363"/>
      <c r="D11" s="228" t="s">
        <v>124</v>
      </c>
      <c r="E11" s="229" t="s">
        <v>125</v>
      </c>
      <c r="F11" s="236" t="s">
        <v>124</v>
      </c>
      <c r="G11" s="229" t="s">
        <v>125</v>
      </c>
      <c r="H11" s="236" t="s">
        <v>124</v>
      </c>
      <c r="I11" s="229" t="s">
        <v>125</v>
      </c>
    </row>
    <row r="12" spans="3:10" x14ac:dyDescent="0.25">
      <c r="C12" s="240" t="s">
        <v>115</v>
      </c>
      <c r="D12" s="239">
        <f t="shared" ref="D12:I14" si="1">D6*0.985</f>
        <v>340</v>
      </c>
      <c r="E12" s="230">
        <f t="shared" si="1"/>
        <v>335</v>
      </c>
      <c r="F12" s="237">
        <f t="shared" si="1"/>
        <v>340</v>
      </c>
      <c r="G12" s="238">
        <f t="shared" si="1"/>
        <v>335</v>
      </c>
      <c r="H12" s="237">
        <f t="shared" si="1"/>
        <v>335</v>
      </c>
      <c r="I12" s="238">
        <f t="shared" si="1"/>
        <v>306</v>
      </c>
    </row>
    <row r="13" spans="3:10" x14ac:dyDescent="0.25">
      <c r="C13" s="240" t="s">
        <v>116</v>
      </c>
      <c r="D13" s="239">
        <f t="shared" si="1"/>
        <v>312</v>
      </c>
      <c r="E13" s="230">
        <f t="shared" si="1"/>
        <v>308</v>
      </c>
      <c r="F13" s="237">
        <f t="shared" si="1"/>
        <v>312</v>
      </c>
      <c r="G13" s="238">
        <f t="shared" si="1"/>
        <v>308</v>
      </c>
      <c r="H13" s="237">
        <f t="shared" si="1"/>
        <v>308</v>
      </c>
      <c r="I13" s="238">
        <f t="shared" si="1"/>
        <v>281</v>
      </c>
      <c r="J13" s="233"/>
    </row>
    <row r="14" spans="3:10" x14ac:dyDescent="0.25">
      <c r="C14" s="240" t="s">
        <v>117</v>
      </c>
      <c r="D14" s="239">
        <f t="shared" si="1"/>
        <v>293</v>
      </c>
      <c r="E14" s="230">
        <f t="shared" si="1"/>
        <v>261</v>
      </c>
      <c r="F14" s="237">
        <f t="shared" si="1"/>
        <v>293</v>
      </c>
      <c r="G14" s="238">
        <f t="shared" si="1"/>
        <v>261</v>
      </c>
      <c r="H14" s="237">
        <f t="shared" si="1"/>
        <v>264</v>
      </c>
      <c r="I14" s="241">
        <f t="shared" si="1"/>
        <v>238</v>
      </c>
      <c r="J14" s="233"/>
    </row>
  </sheetData>
  <mergeCells count="8">
    <mergeCell ref="D4:E4"/>
    <mergeCell ref="F4:G4"/>
    <mergeCell ref="C4:C5"/>
    <mergeCell ref="H4:I4"/>
    <mergeCell ref="C10:C11"/>
    <mergeCell ref="D10:E10"/>
    <mergeCell ref="F10:G10"/>
    <mergeCell ref="H10:I10"/>
  </mergeCells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4">
    <pageSetUpPr fitToPage="1"/>
  </sheetPr>
  <dimension ref="A1:W22"/>
  <sheetViews>
    <sheetView showGridLines="0" zoomScale="85" zoomScaleNormal="85" workbookViewId="0">
      <pane ySplit="6" topLeftCell="A7" activePane="bottomLeft" state="frozen"/>
      <selection pane="bottomLeft" activeCell="D10" sqref="D10"/>
    </sheetView>
  </sheetViews>
  <sheetFormatPr defaultColWidth="9.140625" defaultRowHeight="15.75" x14ac:dyDescent="0.25"/>
  <cols>
    <col min="1" max="1" width="1.7109375" style="7" customWidth="1"/>
    <col min="2" max="2" width="9.85546875" style="7" customWidth="1"/>
    <col min="3" max="3" width="0.42578125" style="7" customWidth="1"/>
    <col min="4" max="4" width="57.85546875" style="7" customWidth="1"/>
    <col min="5" max="5" width="0.42578125" style="7" customWidth="1"/>
    <col min="6" max="6" width="16.85546875" style="7" customWidth="1"/>
    <col min="7" max="7" width="0.42578125" style="7" customWidth="1"/>
    <col min="8" max="8" width="12" style="7" customWidth="1"/>
    <col min="9" max="9" width="0.42578125" style="7" customWidth="1"/>
    <col min="10" max="10" width="15.85546875" style="7" customWidth="1"/>
    <col min="11" max="11" width="0.42578125" style="7" customWidth="1"/>
    <col min="12" max="12" width="17.5703125" style="7" customWidth="1"/>
    <col min="13" max="13" width="0.85546875" style="7" customWidth="1"/>
    <col min="14" max="14" width="19.85546875" style="7" hidden="1" customWidth="1"/>
    <col min="15" max="15" width="0.42578125" style="7" hidden="1" customWidth="1"/>
    <col min="16" max="16" width="18.7109375" style="7" hidden="1" customWidth="1"/>
    <col min="17" max="17" width="0.42578125" style="7" customWidth="1"/>
    <col min="18" max="18" width="15.42578125" style="7" customWidth="1"/>
    <col min="19" max="19" width="0.42578125" style="7" customWidth="1"/>
    <col min="20" max="20" width="15.85546875" style="7" customWidth="1"/>
    <col min="21" max="21" width="1.7109375" style="7" customWidth="1"/>
    <col min="22" max="16384" width="9.140625" style="7"/>
  </cols>
  <sheetData>
    <row r="1" spans="1:23" s="5" customFormat="1" ht="12.75" customHeight="1" x14ac:dyDescent="0.25">
      <c r="A1" s="1"/>
      <c r="B1" s="2"/>
      <c r="C1" s="1"/>
      <c r="D1" s="3"/>
      <c r="E1" s="1"/>
      <c r="F1" s="4"/>
      <c r="G1" s="1"/>
      <c r="H1" s="4"/>
      <c r="I1" s="1"/>
      <c r="J1" s="4"/>
      <c r="K1" s="1"/>
      <c r="L1" s="4"/>
      <c r="M1" s="1"/>
      <c r="N1" s="4"/>
      <c r="O1" s="1"/>
      <c r="Q1" s="1"/>
      <c r="R1" s="4"/>
      <c r="S1" s="1"/>
      <c r="T1" s="4"/>
      <c r="U1" s="6"/>
    </row>
    <row r="2" spans="1:23" ht="23.25" customHeight="1" x14ac:dyDescent="0.25">
      <c r="A2" s="1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"/>
    </row>
    <row r="3" spans="1:23" s="5" customFormat="1" ht="23.25" customHeight="1" x14ac:dyDescent="0.25">
      <c r="A3" s="1"/>
      <c r="B3" s="106"/>
      <c r="C3" s="106"/>
      <c r="D3" s="106" t="s">
        <v>70</v>
      </c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6"/>
    </row>
    <row r="4" spans="1:23" ht="16.7" customHeight="1" x14ac:dyDescent="0.25">
      <c r="A4" s="1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"/>
    </row>
    <row r="5" spans="1:23" ht="6.75" customHeight="1" x14ac:dyDescent="0.25">
      <c r="A5" s="1"/>
      <c r="B5" s="108"/>
      <c r="C5" s="109"/>
      <c r="D5" s="110"/>
      <c r="E5" s="111"/>
      <c r="F5" s="112"/>
      <c r="G5" s="109"/>
      <c r="H5" s="112"/>
      <c r="I5" s="109"/>
      <c r="J5" s="112"/>
      <c r="K5" s="109"/>
      <c r="L5" s="112"/>
      <c r="M5" s="111"/>
      <c r="N5" s="112"/>
      <c r="O5" s="109"/>
      <c r="P5" s="112"/>
      <c r="Q5" s="109"/>
      <c r="R5" s="112"/>
      <c r="S5" s="109"/>
      <c r="T5" s="112"/>
      <c r="U5" s="1"/>
    </row>
    <row r="6" spans="1:23" ht="45" x14ac:dyDescent="0.25">
      <c r="A6" s="12"/>
      <c r="B6" s="113" t="s">
        <v>2</v>
      </c>
      <c r="C6" s="114"/>
      <c r="D6" s="115" t="s">
        <v>3</v>
      </c>
      <c r="E6" s="116"/>
      <c r="F6" s="117" t="s">
        <v>4</v>
      </c>
      <c r="G6" s="114"/>
      <c r="H6" s="117" t="s">
        <v>67</v>
      </c>
      <c r="I6" s="114"/>
      <c r="J6" s="117" t="s">
        <v>68</v>
      </c>
      <c r="K6" s="114"/>
      <c r="L6" s="117" t="s">
        <v>6</v>
      </c>
      <c r="M6" s="116"/>
      <c r="N6" s="117" t="s">
        <v>7</v>
      </c>
      <c r="O6" s="114"/>
      <c r="P6" s="118" t="s">
        <v>49</v>
      </c>
      <c r="Q6" s="114"/>
      <c r="R6" s="117" t="s">
        <v>48</v>
      </c>
      <c r="S6" s="114"/>
      <c r="T6" s="117" t="s">
        <v>6</v>
      </c>
      <c r="U6" s="12"/>
    </row>
    <row r="7" spans="1:23" s="21" customFormat="1" ht="4.9000000000000004" customHeight="1" x14ac:dyDescent="0.2">
      <c r="A7" s="1"/>
      <c r="B7" s="119"/>
      <c r="C7" s="109"/>
      <c r="D7" s="120"/>
      <c r="E7" s="111"/>
      <c r="F7" s="121"/>
      <c r="G7" s="109"/>
      <c r="H7" s="121"/>
      <c r="I7" s="109"/>
      <c r="J7" s="121"/>
      <c r="K7" s="109"/>
      <c r="L7" s="121"/>
      <c r="M7" s="111"/>
      <c r="N7" s="121"/>
      <c r="O7" s="109"/>
      <c r="P7" s="121"/>
      <c r="Q7" s="109"/>
      <c r="R7" s="121"/>
      <c r="S7" s="109"/>
      <c r="T7" s="121"/>
      <c r="U7" s="1"/>
    </row>
    <row r="8" spans="1:23" x14ac:dyDescent="0.25">
      <c r="A8" s="1"/>
      <c r="B8" s="122">
        <v>1100</v>
      </c>
      <c r="C8" s="109"/>
      <c r="D8" s="123" t="s">
        <v>9</v>
      </c>
      <c r="E8" s="111"/>
      <c r="F8" s="66">
        <v>400</v>
      </c>
      <c r="G8" s="67"/>
      <c r="H8" s="124">
        <v>0.38888888888888884</v>
      </c>
      <c r="I8" s="67"/>
      <c r="J8" s="66">
        <v>140</v>
      </c>
      <c r="K8" s="67"/>
      <c r="L8" s="66">
        <v>220</v>
      </c>
      <c r="M8" s="125"/>
      <c r="N8" s="126">
        <v>2400</v>
      </c>
      <c r="O8" s="127"/>
      <c r="P8" s="126">
        <v>2160</v>
      </c>
      <c r="Q8" s="67"/>
      <c r="R8" s="66">
        <v>40</v>
      </c>
      <c r="S8" s="67"/>
      <c r="T8" s="66">
        <v>360</v>
      </c>
      <c r="U8" s="1"/>
      <c r="W8" s="30"/>
    </row>
    <row r="9" spans="1:23" x14ac:dyDescent="0.25">
      <c r="A9" s="1"/>
      <c r="B9" s="122"/>
      <c r="C9" s="109"/>
      <c r="D9" s="123" t="s">
        <v>69</v>
      </c>
      <c r="E9" s="111"/>
      <c r="F9" s="66">
        <f>T9/0.985</f>
        <v>365.48223350253807</v>
      </c>
      <c r="G9" s="67"/>
      <c r="H9" s="124"/>
      <c r="I9" s="67"/>
      <c r="J9" s="66"/>
      <c r="K9" s="67"/>
      <c r="L9" s="66"/>
      <c r="M9" s="125"/>
      <c r="N9" s="126"/>
      <c r="O9" s="127"/>
      <c r="P9" s="126"/>
      <c r="Q9" s="67"/>
      <c r="R9" s="66">
        <f>F9*1.5%</f>
        <v>5.4822335025380706</v>
      </c>
      <c r="S9" s="67"/>
      <c r="T9" s="66">
        <v>360</v>
      </c>
      <c r="U9" s="1"/>
      <c r="W9" s="30"/>
    </row>
    <row r="10" spans="1:23" x14ac:dyDescent="0.25">
      <c r="A10" s="1"/>
      <c r="B10" s="122"/>
      <c r="C10" s="109"/>
      <c r="D10" s="123" t="s">
        <v>71</v>
      </c>
      <c r="E10" s="111"/>
      <c r="F10" s="66">
        <f>F9</f>
        <v>365.48223350253807</v>
      </c>
      <c r="G10" s="67"/>
      <c r="H10" s="124">
        <f>1-(L10/F10)</f>
        <v>0.27777777777777768</v>
      </c>
      <c r="I10" s="67"/>
      <c r="J10" s="66">
        <f>F10-L10</f>
        <v>101.52284263959388</v>
      </c>
      <c r="K10" s="67"/>
      <c r="L10" s="66">
        <f>260/0.985</f>
        <v>263.95939086294419</v>
      </c>
      <c r="M10" s="125"/>
      <c r="N10" s="126"/>
      <c r="O10" s="127"/>
      <c r="P10" s="126"/>
      <c r="Q10" s="67"/>
      <c r="R10" s="66">
        <f>L10*1.5%</f>
        <v>3.9593908629441628</v>
      </c>
      <c r="S10" s="67"/>
      <c r="T10" s="66">
        <v>260</v>
      </c>
      <c r="U10" s="1"/>
      <c r="V10" s="30"/>
      <c r="W10" s="30"/>
    </row>
    <row r="11" spans="1:23" ht="10.9" customHeight="1" x14ac:dyDescent="0.25">
      <c r="A11" s="9"/>
      <c r="B11" s="128"/>
      <c r="C11" s="109"/>
      <c r="D11" s="129"/>
      <c r="E11" s="129"/>
      <c r="F11" s="129"/>
      <c r="G11" s="109"/>
      <c r="H11" s="109"/>
      <c r="I11" s="109"/>
      <c r="J11" s="109"/>
      <c r="K11" s="109"/>
      <c r="L11" s="130"/>
      <c r="M11" s="129"/>
      <c r="N11" s="109"/>
      <c r="O11" s="109"/>
      <c r="P11" s="129"/>
      <c r="Q11" s="109"/>
      <c r="R11" s="109"/>
      <c r="S11" s="109"/>
      <c r="T11" s="130"/>
      <c r="U11" s="9"/>
    </row>
    <row r="12" spans="1:23" ht="16.7" customHeight="1" x14ac:dyDescent="0.25">
      <c r="A12" s="33"/>
      <c r="B12" s="131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33"/>
    </row>
    <row r="13" spans="1:23" ht="21.75" customHeight="1" x14ac:dyDescent="0.25">
      <c r="A13" s="9"/>
      <c r="B13" s="128"/>
      <c r="C13" s="109"/>
      <c r="D13" s="129"/>
      <c r="E13" s="129"/>
      <c r="F13" s="129"/>
      <c r="G13" s="109"/>
      <c r="H13" s="109"/>
      <c r="I13" s="109"/>
      <c r="J13" s="109"/>
      <c r="K13" s="109"/>
      <c r="L13" s="130"/>
      <c r="M13" s="129"/>
      <c r="N13" s="109"/>
      <c r="O13" s="109"/>
      <c r="P13" s="132"/>
      <c r="Q13" s="109"/>
      <c r="R13" s="109"/>
      <c r="S13" s="109"/>
      <c r="T13" s="130"/>
      <c r="U13" s="9"/>
    </row>
    <row r="14" spans="1:23" x14ac:dyDescent="0.25">
      <c r="A14" s="35"/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35"/>
    </row>
    <row r="15" spans="1:23" ht="15" customHeight="1" x14ac:dyDescent="0.25">
      <c r="A15" s="9"/>
      <c r="B15" s="133"/>
      <c r="C15" s="133"/>
      <c r="D15" s="133"/>
      <c r="E15" s="133"/>
      <c r="F15" s="133"/>
      <c r="G15" s="134"/>
      <c r="H15" s="134"/>
      <c r="I15" s="134"/>
      <c r="J15" s="134"/>
      <c r="K15" s="134"/>
      <c r="L15" s="134"/>
      <c r="M15" s="109"/>
      <c r="N15" s="109"/>
      <c r="O15" s="109"/>
      <c r="P15" s="135"/>
      <c r="Q15" s="133"/>
      <c r="R15" s="133"/>
      <c r="S15" s="133"/>
      <c r="T15" s="133"/>
      <c r="U15" s="9"/>
    </row>
    <row r="16" spans="1:23" x14ac:dyDescent="0.25">
      <c r="A16" s="35"/>
      <c r="B16" s="111"/>
      <c r="C16" s="111"/>
      <c r="D16" s="111"/>
      <c r="E16" s="111"/>
      <c r="F16" s="111"/>
      <c r="G16" s="136"/>
      <c r="H16" s="136"/>
      <c r="I16" s="136"/>
      <c r="J16" s="136"/>
      <c r="K16" s="136"/>
      <c r="L16" s="136"/>
      <c r="M16" s="136"/>
      <c r="N16" s="136"/>
      <c r="O16" s="109"/>
      <c r="P16" s="136"/>
      <c r="Q16" s="111"/>
      <c r="R16" s="111"/>
      <c r="S16" s="111"/>
      <c r="T16" s="111"/>
      <c r="U16" s="35"/>
    </row>
    <row r="17" spans="1:21" ht="15" customHeight="1" x14ac:dyDescent="0.25">
      <c r="A17" s="35"/>
      <c r="B17" s="1"/>
      <c r="C17" s="1"/>
      <c r="D17" s="1"/>
      <c r="E17" s="1"/>
      <c r="F17" s="1"/>
      <c r="G17" s="104"/>
      <c r="H17" s="104"/>
      <c r="I17" s="104"/>
      <c r="J17" s="104"/>
      <c r="K17" s="104"/>
      <c r="L17" s="104"/>
      <c r="M17" s="104"/>
      <c r="N17" s="104"/>
      <c r="O17" s="9"/>
      <c r="P17" s="104"/>
      <c r="Q17" s="1"/>
      <c r="R17" s="1"/>
      <c r="S17" s="1"/>
      <c r="T17" s="1"/>
      <c r="U17" s="35"/>
    </row>
    <row r="18" spans="1:21" ht="15" customHeight="1" x14ac:dyDescent="0.25">
      <c r="A18" s="35"/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9"/>
      <c r="P18" s="104"/>
      <c r="Q18" s="104"/>
      <c r="R18" s="104"/>
      <c r="S18" s="104"/>
      <c r="T18" s="104"/>
      <c r="U18" s="35"/>
    </row>
    <row r="19" spans="1:21" ht="15" customHeight="1" x14ac:dyDescent="0.25">
      <c r="A19" s="35"/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9"/>
      <c r="P19" s="104"/>
      <c r="Q19" s="104"/>
      <c r="R19" s="104"/>
      <c r="S19" s="104"/>
      <c r="T19" s="104"/>
      <c r="U19" s="35"/>
    </row>
    <row r="20" spans="1:21" x14ac:dyDescent="0.25">
      <c r="A20" s="26"/>
      <c r="B20" s="35"/>
      <c r="C20" s="9"/>
      <c r="D20" s="35"/>
      <c r="E20" s="35"/>
      <c r="F20" s="35"/>
      <c r="G20" s="9"/>
      <c r="H20" s="35"/>
      <c r="I20" s="9"/>
      <c r="J20" s="35"/>
      <c r="K20" s="9"/>
      <c r="L20" s="35"/>
      <c r="M20" s="35"/>
      <c r="N20" s="35"/>
      <c r="O20" s="9"/>
      <c r="P20" s="35"/>
      <c r="Q20" s="9"/>
      <c r="R20" s="35"/>
      <c r="S20" s="9"/>
      <c r="T20" s="35"/>
      <c r="U20" s="26"/>
    </row>
    <row r="21" spans="1:21" ht="15.75" customHeight="1" x14ac:dyDescent="0.25">
      <c r="A21" s="26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26"/>
    </row>
    <row r="22" spans="1:21" ht="15.75" customHeight="1" x14ac:dyDescent="0.25"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40"/>
    </row>
  </sheetData>
  <printOptions horizontalCentered="1"/>
  <pageMargins left="0.36" right="0.38" top="1.3779527559055118" bottom="0.78740157480314965" header="0.31496062992125984" footer="0.31496062992125984"/>
  <pageSetup paperSize="9" scale="58" orientation="portrait" r:id="rId1"/>
  <headerFooter>
    <oddHeader>&amp;R&amp;"Arial,Negrito"&amp;18Anexo 2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5">
    <tabColor rgb="FFFFFF00"/>
    <pageSetUpPr fitToPage="1"/>
  </sheetPr>
  <dimension ref="A1:O46"/>
  <sheetViews>
    <sheetView showGridLines="0" zoomScaleNormal="100" workbookViewId="0">
      <selection activeCell="B41" sqref="B41:I41"/>
    </sheetView>
  </sheetViews>
  <sheetFormatPr defaultColWidth="9.140625" defaultRowHeight="15.75" x14ac:dyDescent="0.25"/>
  <cols>
    <col min="1" max="1" width="1.7109375" style="7" customWidth="1"/>
    <col min="2" max="2" width="9.85546875" style="7" customWidth="1"/>
    <col min="3" max="3" width="0.42578125" style="7" customWidth="1"/>
    <col min="4" max="4" width="56.5703125" style="7" customWidth="1"/>
    <col min="5" max="5" width="0.85546875" style="7" customWidth="1"/>
    <col min="6" max="6" width="16.42578125" style="7" customWidth="1"/>
    <col min="7" max="7" width="0.42578125" style="7" customWidth="1"/>
    <col min="8" max="8" width="15.140625" style="7" customWidth="1"/>
    <col min="9" max="9" width="0.42578125" style="7" customWidth="1"/>
    <col min="10" max="10" width="0.85546875" style="7" customWidth="1"/>
    <col min="11" max="11" width="19.7109375" style="7" customWidth="1"/>
    <col min="12" max="12" width="0.42578125" style="7" customWidth="1"/>
    <col min="13" max="13" width="19.7109375" style="7" customWidth="1"/>
    <col min="14" max="14" width="1.7109375" style="7" customWidth="1"/>
    <col min="15" max="16384" width="9.140625" style="7"/>
  </cols>
  <sheetData>
    <row r="1" spans="1:14" s="5" customFormat="1" ht="12.75" customHeight="1" x14ac:dyDescent="0.25">
      <c r="A1" s="1"/>
      <c r="B1" s="2"/>
      <c r="C1" s="1"/>
      <c r="D1" s="3"/>
      <c r="E1" s="1"/>
      <c r="F1" s="4"/>
      <c r="G1" s="1"/>
      <c r="H1" s="4"/>
      <c r="I1" s="1"/>
      <c r="J1" s="1"/>
      <c r="K1" s="4"/>
      <c r="L1" s="1"/>
      <c r="N1" s="6"/>
    </row>
    <row r="2" spans="1:14" ht="23.25" customHeight="1" x14ac:dyDescent="0.25">
      <c r="A2" s="1"/>
      <c r="B2" s="344" t="s">
        <v>0</v>
      </c>
      <c r="C2" s="344"/>
      <c r="D2" s="344"/>
      <c r="E2" s="344"/>
      <c r="F2" s="344"/>
      <c r="G2" s="344"/>
      <c r="H2" s="344"/>
      <c r="I2" s="83"/>
      <c r="J2" s="83"/>
      <c r="K2" s="83"/>
      <c r="L2" s="83"/>
      <c r="M2" s="83"/>
      <c r="N2" s="1"/>
    </row>
    <row r="3" spans="1:14" s="74" customFormat="1" ht="3.75" customHeight="1" x14ac:dyDescent="0.25">
      <c r="A3" s="1"/>
      <c r="B3" s="70"/>
      <c r="C3" s="1"/>
      <c r="D3" s="10"/>
      <c r="E3" s="1"/>
      <c r="F3" s="72"/>
      <c r="G3" s="1"/>
      <c r="H3" s="72"/>
      <c r="I3" s="1"/>
      <c r="J3" s="1"/>
      <c r="K3" s="73"/>
    </row>
    <row r="4" spans="1:14" s="21" customFormat="1" ht="14.25" customHeight="1" x14ac:dyDescent="0.2">
      <c r="A4" s="1"/>
      <c r="B4" s="345" t="s">
        <v>50</v>
      </c>
      <c r="C4" s="345"/>
      <c r="D4" s="345"/>
      <c r="E4" s="345"/>
      <c r="F4" s="345"/>
      <c r="G4" s="345"/>
      <c r="H4" s="345"/>
      <c r="I4" s="345"/>
      <c r="J4" s="345"/>
      <c r="K4" s="1"/>
    </row>
    <row r="5" spans="1:14" s="21" customFormat="1" ht="6.75" customHeight="1" x14ac:dyDescent="0.2">
      <c r="A5" s="1"/>
      <c r="B5" s="70"/>
      <c r="C5" s="9"/>
      <c r="D5" s="10"/>
      <c r="E5" s="1"/>
      <c r="F5" s="72"/>
      <c r="G5" s="9"/>
      <c r="H5" s="72"/>
      <c r="I5" s="9"/>
      <c r="J5" s="1"/>
      <c r="K5" s="1"/>
    </row>
    <row r="6" spans="1:14" x14ac:dyDescent="0.25">
      <c r="A6" s="12"/>
      <c r="B6" s="13" t="s">
        <v>2</v>
      </c>
      <c r="C6" s="14"/>
      <c r="D6" s="15" t="s">
        <v>3</v>
      </c>
      <c r="E6" s="12"/>
      <c r="F6" s="16" t="s">
        <v>51</v>
      </c>
      <c r="G6" s="14"/>
      <c r="H6" s="16" t="s">
        <v>52</v>
      </c>
      <c r="I6" s="14"/>
      <c r="J6" s="12"/>
      <c r="L6" s="75"/>
      <c r="M6" s="81"/>
      <c r="N6" s="12"/>
    </row>
    <row r="7" spans="1:14" s="21" customFormat="1" ht="4.9000000000000004" customHeight="1" x14ac:dyDescent="0.2">
      <c r="A7" s="1"/>
      <c r="B7" s="18"/>
      <c r="C7" s="9"/>
      <c r="D7" s="19"/>
      <c r="E7" s="1"/>
      <c r="F7" s="20"/>
      <c r="G7" s="9"/>
      <c r="H7" s="20"/>
      <c r="I7" s="9"/>
      <c r="J7" s="1"/>
      <c r="K7" s="76"/>
      <c r="L7" s="77"/>
      <c r="M7" s="76"/>
      <c r="N7" s="1"/>
    </row>
    <row r="8" spans="1:14" x14ac:dyDescent="0.25">
      <c r="A8" s="1"/>
      <c r="B8" s="22">
        <v>1100</v>
      </c>
      <c r="C8" s="9"/>
      <c r="D8" s="23" t="s">
        <v>9</v>
      </c>
      <c r="E8" s="1"/>
      <c r="F8" s="84" t="s">
        <v>54</v>
      </c>
      <c r="G8" s="67"/>
      <c r="H8" s="85">
        <v>300</v>
      </c>
      <c r="I8" s="67"/>
      <c r="J8" s="68"/>
      <c r="K8" s="78"/>
      <c r="L8" s="79"/>
      <c r="M8" s="78"/>
      <c r="N8" s="1"/>
    </row>
    <row r="9" spans="1:14" x14ac:dyDescent="0.25">
      <c r="A9" s="1"/>
      <c r="B9" s="22">
        <v>1124</v>
      </c>
      <c r="C9" s="9"/>
      <c r="D9" s="23" t="s">
        <v>10</v>
      </c>
      <c r="E9" s="1"/>
      <c r="F9" s="84" t="s">
        <v>55</v>
      </c>
      <c r="G9" s="67"/>
      <c r="H9" s="85">
        <v>150</v>
      </c>
      <c r="I9" s="67"/>
      <c r="J9" s="68"/>
      <c r="K9" s="78"/>
      <c r="L9" s="79"/>
      <c r="M9" s="78"/>
      <c r="N9" s="1"/>
    </row>
    <row r="10" spans="1:14" x14ac:dyDescent="0.25">
      <c r="A10" s="1"/>
      <c r="B10" s="22">
        <v>1116</v>
      </c>
      <c r="C10" s="9"/>
      <c r="D10" s="23" t="s">
        <v>11</v>
      </c>
      <c r="E10" s="1"/>
      <c r="F10" s="84" t="s">
        <v>54</v>
      </c>
      <c r="G10" s="67"/>
      <c r="H10" s="85">
        <v>150</v>
      </c>
      <c r="I10" s="67"/>
      <c r="J10" s="68"/>
      <c r="K10" s="78"/>
      <c r="L10" s="79"/>
      <c r="M10" s="78"/>
      <c r="N10" s="1"/>
    </row>
    <row r="11" spans="1:14" x14ac:dyDescent="0.25">
      <c r="A11" s="1"/>
      <c r="B11" s="22">
        <v>1107</v>
      </c>
      <c r="C11" s="9"/>
      <c r="D11" s="23" t="s">
        <v>12</v>
      </c>
      <c r="E11" s="1"/>
      <c r="F11" s="84" t="s">
        <v>54</v>
      </c>
      <c r="G11" s="67"/>
      <c r="H11" s="85">
        <v>150</v>
      </c>
      <c r="I11" s="67"/>
      <c r="J11" s="68"/>
      <c r="K11" s="78"/>
      <c r="L11" s="79"/>
      <c r="M11" s="78"/>
      <c r="N11" s="1"/>
    </row>
    <row r="12" spans="1:14" x14ac:dyDescent="0.25">
      <c r="A12" s="1"/>
      <c r="B12" s="22">
        <v>1109</v>
      </c>
      <c r="C12" s="9"/>
      <c r="D12" s="86" t="s">
        <v>13</v>
      </c>
      <c r="E12" s="1"/>
      <c r="F12" s="84"/>
      <c r="G12" s="67"/>
      <c r="H12" s="85"/>
      <c r="I12" s="67"/>
      <c r="J12" s="68"/>
      <c r="K12" s="78"/>
      <c r="L12" s="79"/>
      <c r="M12" s="78"/>
      <c r="N12" s="1"/>
    </row>
    <row r="13" spans="1:14" x14ac:dyDescent="0.25">
      <c r="A13" s="1"/>
      <c r="B13" s="22">
        <v>1112</v>
      </c>
      <c r="C13" s="9"/>
      <c r="D13" s="23" t="s">
        <v>14</v>
      </c>
      <c r="E13" s="1"/>
      <c r="F13" s="84" t="s">
        <v>54</v>
      </c>
      <c r="G13" s="67"/>
      <c r="H13" s="85">
        <v>150</v>
      </c>
      <c r="I13" s="67"/>
      <c r="J13" s="68"/>
      <c r="K13" s="78"/>
      <c r="L13" s="79"/>
      <c r="M13" s="78"/>
      <c r="N13" s="1"/>
    </row>
    <row r="14" spans="1:14" x14ac:dyDescent="0.25">
      <c r="A14" s="1"/>
      <c r="B14" s="22">
        <v>1117</v>
      </c>
      <c r="C14" s="9"/>
      <c r="D14" s="64" t="s">
        <v>41</v>
      </c>
      <c r="E14" s="1"/>
      <c r="F14" s="84" t="s">
        <v>54</v>
      </c>
      <c r="G14" s="67"/>
      <c r="H14" s="85">
        <v>150</v>
      </c>
      <c r="I14" s="67"/>
      <c r="J14" s="68"/>
      <c r="K14" s="78"/>
      <c r="L14" s="79"/>
      <c r="M14" s="78"/>
      <c r="N14" s="1"/>
    </row>
    <row r="15" spans="1:14" x14ac:dyDescent="0.25">
      <c r="A15" s="1"/>
      <c r="B15" s="22">
        <v>1120</v>
      </c>
      <c r="C15" s="9"/>
      <c r="D15" s="64" t="s">
        <v>43</v>
      </c>
      <c r="E15" s="1"/>
      <c r="F15" s="84" t="s">
        <v>54</v>
      </c>
      <c r="G15" s="67"/>
      <c r="H15" s="85">
        <v>150</v>
      </c>
      <c r="I15" s="67"/>
      <c r="J15" s="68"/>
      <c r="K15" s="78"/>
      <c r="L15" s="79"/>
      <c r="M15" s="78"/>
      <c r="N15" s="1"/>
    </row>
    <row r="16" spans="1:14" x14ac:dyDescent="0.25">
      <c r="A16" s="1"/>
      <c r="B16" s="22">
        <v>1105</v>
      </c>
      <c r="C16" s="9"/>
      <c r="D16" s="23" t="s">
        <v>15</v>
      </c>
      <c r="E16" s="1"/>
      <c r="F16" s="84" t="s">
        <v>54</v>
      </c>
      <c r="G16" s="67"/>
      <c r="H16" s="85">
        <v>150</v>
      </c>
      <c r="I16" s="67"/>
      <c r="J16" s="68"/>
      <c r="K16" s="78"/>
      <c r="L16" s="79"/>
      <c r="M16" s="78"/>
      <c r="N16" s="1"/>
    </row>
    <row r="17" spans="1:14" x14ac:dyDescent="0.25">
      <c r="A17" s="1"/>
      <c r="B17" s="22">
        <v>1128</v>
      </c>
      <c r="C17" s="9"/>
      <c r="D17" s="64" t="s">
        <v>42</v>
      </c>
      <c r="E17" s="1"/>
      <c r="F17" s="84" t="s">
        <v>54</v>
      </c>
      <c r="G17" s="67"/>
      <c r="H17" s="85">
        <v>150</v>
      </c>
      <c r="I17" s="67"/>
      <c r="J17" s="68"/>
      <c r="K17" s="78"/>
      <c r="L17" s="79"/>
      <c r="M17" s="78"/>
      <c r="N17" s="1"/>
    </row>
    <row r="18" spans="1:14" x14ac:dyDescent="0.25">
      <c r="A18" s="9"/>
      <c r="B18" s="22" t="s">
        <v>16</v>
      </c>
      <c r="C18" s="9"/>
      <c r="D18" s="27" t="s">
        <v>17</v>
      </c>
      <c r="E18" s="28"/>
      <c r="F18" s="84" t="s">
        <v>55</v>
      </c>
      <c r="G18" s="67"/>
      <c r="H18" s="85">
        <v>150</v>
      </c>
      <c r="I18" s="67"/>
      <c r="J18" s="69"/>
      <c r="K18" s="78"/>
      <c r="L18" s="80"/>
      <c r="M18" s="78"/>
      <c r="N18" s="9"/>
    </row>
    <row r="19" spans="1:14" x14ac:dyDescent="0.25">
      <c r="A19" s="1"/>
      <c r="B19" s="22">
        <v>1110</v>
      </c>
      <c r="C19" s="9"/>
      <c r="D19" s="86" t="s">
        <v>18</v>
      </c>
      <c r="E19" s="1"/>
      <c r="F19" s="84"/>
      <c r="G19" s="67"/>
      <c r="H19" s="85"/>
      <c r="I19" s="67"/>
      <c r="J19" s="68"/>
      <c r="K19" s="78"/>
      <c r="L19" s="79"/>
      <c r="M19" s="78"/>
      <c r="N19" s="1"/>
    </row>
    <row r="20" spans="1:14" x14ac:dyDescent="0.25">
      <c r="A20" s="1"/>
      <c r="B20" s="22">
        <v>1114</v>
      </c>
      <c r="C20" s="9"/>
      <c r="D20" s="23" t="s">
        <v>19</v>
      </c>
      <c r="E20" s="1"/>
      <c r="F20" s="84" t="s">
        <v>54</v>
      </c>
      <c r="G20" s="67"/>
      <c r="H20" s="85">
        <v>150</v>
      </c>
      <c r="I20" s="67"/>
      <c r="J20" s="68"/>
      <c r="K20" s="78"/>
      <c r="L20" s="79"/>
      <c r="M20" s="78"/>
      <c r="N20" s="1"/>
    </row>
    <row r="21" spans="1:14" x14ac:dyDescent="0.25">
      <c r="A21" s="1"/>
      <c r="B21" s="22">
        <v>1115</v>
      </c>
      <c r="C21" s="9"/>
      <c r="D21" s="23" t="s">
        <v>20</v>
      </c>
      <c r="E21" s="1"/>
      <c r="F21" s="84" t="s">
        <v>54</v>
      </c>
      <c r="G21" s="67"/>
      <c r="H21" s="85">
        <v>150</v>
      </c>
      <c r="I21" s="67"/>
      <c r="J21" s="68"/>
      <c r="K21" s="78"/>
      <c r="L21" s="79"/>
      <c r="M21" s="78"/>
      <c r="N21" s="1"/>
    </row>
    <row r="22" spans="1:14" x14ac:dyDescent="0.25">
      <c r="A22" s="1"/>
      <c r="B22" s="22">
        <v>1126</v>
      </c>
      <c r="C22" s="9"/>
      <c r="D22" s="64" t="s">
        <v>44</v>
      </c>
      <c r="E22" s="1"/>
      <c r="F22" s="84" t="s">
        <v>54</v>
      </c>
      <c r="G22" s="67"/>
      <c r="H22" s="85">
        <v>150</v>
      </c>
      <c r="I22" s="67"/>
      <c r="J22" s="68"/>
      <c r="K22" s="78"/>
      <c r="L22" s="79"/>
      <c r="M22" s="78"/>
      <c r="N22" s="1"/>
    </row>
    <row r="23" spans="1:14" x14ac:dyDescent="0.25">
      <c r="A23" s="1"/>
      <c r="B23" s="22">
        <v>1122</v>
      </c>
      <c r="C23" s="9"/>
      <c r="D23" s="86" t="s">
        <v>21</v>
      </c>
      <c r="E23" s="1"/>
      <c r="F23" s="84"/>
      <c r="G23" s="67"/>
      <c r="H23" s="85"/>
      <c r="I23" s="67"/>
      <c r="J23" s="68"/>
      <c r="K23" s="78"/>
      <c r="L23" s="79"/>
      <c r="M23" s="78"/>
      <c r="N23" s="1"/>
    </row>
    <row r="24" spans="1:14" x14ac:dyDescent="0.25">
      <c r="A24" s="1"/>
      <c r="B24" s="22">
        <v>1121</v>
      </c>
      <c r="C24" s="9"/>
      <c r="D24" s="23" t="s">
        <v>22</v>
      </c>
      <c r="E24" s="1"/>
      <c r="F24" s="84" t="s">
        <v>54</v>
      </c>
      <c r="G24" s="67"/>
      <c r="H24" s="85">
        <v>150</v>
      </c>
      <c r="I24" s="67"/>
      <c r="J24" s="68"/>
      <c r="K24" s="78"/>
      <c r="L24" s="79"/>
      <c r="M24" s="78"/>
      <c r="N24" s="1"/>
    </row>
    <row r="25" spans="1:14" x14ac:dyDescent="0.25">
      <c r="A25" s="1"/>
      <c r="B25" s="22">
        <v>1101</v>
      </c>
      <c r="C25" s="9"/>
      <c r="D25" s="86" t="s">
        <v>23</v>
      </c>
      <c r="E25" s="1"/>
      <c r="F25" s="84"/>
      <c r="G25" s="67"/>
      <c r="H25" s="85"/>
      <c r="I25" s="67"/>
      <c r="J25" s="68"/>
      <c r="K25" s="78"/>
      <c r="L25" s="79"/>
      <c r="M25" s="78"/>
      <c r="N25" s="1"/>
    </row>
    <row r="26" spans="1:14" x14ac:dyDescent="0.25">
      <c r="A26" s="1"/>
      <c r="B26" s="22">
        <v>1106</v>
      </c>
      <c r="C26" s="9"/>
      <c r="D26" s="23" t="s">
        <v>24</v>
      </c>
      <c r="E26" s="1"/>
      <c r="F26" s="84" t="s">
        <v>54</v>
      </c>
      <c r="G26" s="67"/>
      <c r="H26" s="85">
        <v>150</v>
      </c>
      <c r="I26" s="67"/>
      <c r="J26" s="68"/>
      <c r="K26" s="78"/>
      <c r="L26" s="79"/>
      <c r="M26" s="78"/>
      <c r="N26" s="1"/>
    </row>
    <row r="27" spans="1:14" x14ac:dyDescent="0.25">
      <c r="A27" s="1"/>
      <c r="B27" s="22">
        <v>1104</v>
      </c>
      <c r="C27" s="9"/>
      <c r="D27" s="23" t="s">
        <v>25</v>
      </c>
      <c r="E27" s="1"/>
      <c r="F27" s="84" t="s">
        <v>54</v>
      </c>
      <c r="G27" s="67"/>
      <c r="H27" s="85">
        <v>150</v>
      </c>
      <c r="I27" s="67"/>
      <c r="J27" s="68"/>
      <c r="K27" s="78"/>
      <c r="L27" s="79"/>
      <c r="M27" s="78"/>
      <c r="N27" s="1"/>
    </row>
    <row r="28" spans="1:14" x14ac:dyDescent="0.25">
      <c r="A28" s="1"/>
      <c r="B28" s="22">
        <v>1104</v>
      </c>
      <c r="C28" s="9"/>
      <c r="D28" s="86" t="s">
        <v>56</v>
      </c>
      <c r="E28" s="1"/>
      <c r="F28" s="84"/>
      <c r="G28" s="67"/>
      <c r="H28" s="85"/>
      <c r="I28" s="67"/>
      <c r="J28" s="68"/>
      <c r="K28" s="78"/>
      <c r="L28" s="79"/>
      <c r="M28" s="78"/>
      <c r="N28" s="1"/>
    </row>
    <row r="29" spans="1:14" x14ac:dyDescent="0.25">
      <c r="A29" s="1"/>
      <c r="B29" s="22">
        <v>1111</v>
      </c>
      <c r="C29" s="9"/>
      <c r="D29" s="64" t="s">
        <v>40</v>
      </c>
      <c r="E29" s="1"/>
      <c r="F29" s="84" t="s">
        <v>55</v>
      </c>
      <c r="G29" s="67"/>
      <c r="H29" s="85">
        <v>150</v>
      </c>
      <c r="I29" s="67"/>
      <c r="J29" s="68"/>
      <c r="K29" s="78"/>
      <c r="L29" s="79"/>
      <c r="M29" s="78"/>
      <c r="N29" s="1"/>
    </row>
    <row r="30" spans="1:14" x14ac:dyDescent="0.25">
      <c r="A30" s="1"/>
      <c r="B30" s="22">
        <v>1102</v>
      </c>
      <c r="C30" s="9"/>
      <c r="D30" s="23" t="s">
        <v>26</v>
      </c>
      <c r="E30" s="1"/>
      <c r="F30" s="84" t="s">
        <v>54</v>
      </c>
      <c r="G30" s="67"/>
      <c r="H30" s="85">
        <v>150</v>
      </c>
      <c r="I30" s="67"/>
      <c r="J30" s="68"/>
      <c r="K30" s="87" t="s">
        <v>57</v>
      </c>
      <c r="L30" s="79"/>
      <c r="M30" s="78"/>
      <c r="N30" s="1"/>
    </row>
    <row r="31" spans="1:14" ht="30" x14ac:dyDescent="0.25">
      <c r="A31" s="1"/>
      <c r="B31" s="22">
        <v>1108</v>
      </c>
      <c r="C31" s="9"/>
      <c r="D31" s="23" t="s">
        <v>35</v>
      </c>
      <c r="E31" s="1"/>
      <c r="F31" s="84" t="s">
        <v>54</v>
      </c>
      <c r="G31" s="67"/>
      <c r="H31" s="85">
        <v>150</v>
      </c>
      <c r="I31" s="67"/>
      <c r="J31" s="68"/>
      <c r="K31" s="87" t="s">
        <v>58</v>
      </c>
      <c r="L31" s="79"/>
      <c r="M31" s="78"/>
      <c r="N31" s="1"/>
    </row>
    <row r="32" spans="1:14" ht="15.75" customHeight="1" x14ac:dyDescent="0.25">
      <c r="A32" s="1"/>
      <c r="B32" s="22">
        <v>1127</v>
      </c>
      <c r="C32" s="9"/>
      <c r="D32" s="64" t="s">
        <v>45</v>
      </c>
      <c r="E32" s="1"/>
      <c r="F32" s="84" t="s">
        <v>54</v>
      </c>
      <c r="G32" s="67"/>
      <c r="H32" s="85">
        <v>150</v>
      </c>
      <c r="I32" s="67"/>
      <c r="J32" s="68"/>
      <c r="K32" s="78"/>
      <c r="L32" s="79"/>
      <c r="M32" s="78"/>
      <c r="N32" s="1"/>
    </row>
    <row r="33" spans="1:15" x14ac:dyDescent="0.25">
      <c r="A33" s="1"/>
      <c r="B33" s="22">
        <v>1123</v>
      </c>
      <c r="C33" s="9"/>
      <c r="D33" s="86" t="s">
        <v>28</v>
      </c>
      <c r="E33" s="1"/>
      <c r="F33" s="84"/>
      <c r="G33" s="67"/>
      <c r="H33" s="85"/>
      <c r="I33" s="67"/>
      <c r="J33" s="68"/>
      <c r="K33" s="78"/>
      <c r="L33" s="79"/>
      <c r="M33" s="78"/>
      <c r="N33" s="1"/>
    </row>
    <row r="34" spans="1:15" x14ac:dyDescent="0.25">
      <c r="A34" s="1"/>
      <c r="B34" s="22">
        <v>1103</v>
      </c>
      <c r="C34" s="9"/>
      <c r="D34" s="23" t="s">
        <v>29</v>
      </c>
      <c r="E34" s="1"/>
      <c r="F34" s="84" t="s">
        <v>54</v>
      </c>
      <c r="G34" s="67"/>
      <c r="H34" s="85">
        <v>150</v>
      </c>
      <c r="I34" s="67"/>
      <c r="J34" s="68"/>
      <c r="K34" s="78"/>
      <c r="L34" s="79"/>
      <c r="M34" s="78"/>
      <c r="N34" s="1"/>
    </row>
    <row r="35" spans="1:15" x14ac:dyDescent="0.25">
      <c r="A35" s="1"/>
      <c r="B35" s="22">
        <v>1163</v>
      </c>
      <c r="C35" s="9"/>
      <c r="D35" s="86" t="s">
        <v>30</v>
      </c>
      <c r="E35" s="1"/>
      <c r="F35" s="84"/>
      <c r="G35" s="67"/>
      <c r="H35" s="85"/>
      <c r="I35" s="67"/>
      <c r="J35" s="68"/>
      <c r="K35" s="78"/>
      <c r="L35" s="79"/>
      <c r="M35" s="78"/>
      <c r="N35" s="1"/>
      <c r="O35" s="30"/>
    </row>
    <row r="36" spans="1:15" ht="4.9000000000000004" customHeight="1" x14ac:dyDescent="0.25">
      <c r="A36" s="9"/>
      <c r="B36" s="31"/>
      <c r="C36" s="9"/>
      <c r="D36" s="28"/>
      <c r="E36" s="28"/>
      <c r="F36" s="28"/>
      <c r="G36" s="9"/>
      <c r="H36" s="9"/>
      <c r="I36" s="9"/>
      <c r="J36" s="28"/>
      <c r="K36" s="9"/>
      <c r="L36" s="9"/>
      <c r="M36" s="28"/>
      <c r="N36" s="9"/>
    </row>
    <row r="37" spans="1:15" ht="42.75" customHeight="1" x14ac:dyDescent="0.25">
      <c r="A37" s="33"/>
      <c r="B37" s="364" t="s">
        <v>53</v>
      </c>
      <c r="C37" s="364"/>
      <c r="D37" s="364"/>
      <c r="E37" s="364"/>
      <c r="F37" s="364"/>
      <c r="G37" s="364"/>
      <c r="H37" s="364"/>
      <c r="I37" s="364"/>
      <c r="J37" s="82"/>
      <c r="K37" s="82"/>
      <c r="L37" s="82"/>
      <c r="M37" s="82"/>
      <c r="N37" s="33"/>
    </row>
    <row r="38" spans="1:15" ht="21.75" customHeight="1" x14ac:dyDescent="0.25">
      <c r="A38" s="9"/>
      <c r="B38" s="31"/>
      <c r="C38" s="9"/>
      <c r="D38" s="28"/>
      <c r="E38" s="28"/>
      <c r="F38" s="28"/>
      <c r="G38" s="9"/>
      <c r="H38" s="9"/>
      <c r="I38" s="9"/>
      <c r="J38" s="28"/>
      <c r="K38" s="9"/>
      <c r="L38" s="9"/>
      <c r="M38" s="34"/>
      <c r="N38" s="9"/>
    </row>
    <row r="39" spans="1:15" ht="34.9" customHeight="1" x14ac:dyDescent="0.25">
      <c r="A39" s="35"/>
      <c r="B39" s="348" t="s">
        <v>32</v>
      </c>
      <c r="C39" s="348"/>
      <c r="D39" s="348"/>
      <c r="E39" s="348"/>
      <c r="F39" s="348"/>
      <c r="G39" s="348"/>
      <c r="H39" s="348"/>
      <c r="I39" s="1"/>
      <c r="J39" s="1"/>
      <c r="K39" s="1"/>
      <c r="L39" s="1"/>
      <c r="M39" s="1"/>
      <c r="N39" s="35"/>
    </row>
    <row r="40" spans="1:15" ht="15" customHeight="1" x14ac:dyDescent="0.25">
      <c r="A40" s="9"/>
      <c r="B40" s="36"/>
      <c r="C40" s="9"/>
      <c r="D40" s="9"/>
      <c r="E40" s="9"/>
      <c r="F40" s="9"/>
      <c r="G40" s="9"/>
      <c r="H40" s="9"/>
      <c r="I40" s="9"/>
      <c r="J40" s="9"/>
      <c r="K40" s="9"/>
      <c r="L40" s="9"/>
      <c r="M40" s="38"/>
      <c r="N40" s="9"/>
    </row>
    <row r="41" spans="1:15" x14ac:dyDescent="0.25">
      <c r="A41" s="35"/>
      <c r="B41" s="348" t="s">
        <v>47</v>
      </c>
      <c r="C41" s="348"/>
      <c r="D41" s="348"/>
      <c r="E41" s="348"/>
      <c r="F41" s="348"/>
      <c r="G41" s="348"/>
      <c r="H41" s="348"/>
      <c r="I41" s="348"/>
      <c r="J41" s="71"/>
      <c r="K41" s="71"/>
      <c r="L41" s="9"/>
      <c r="M41" s="71"/>
      <c r="N41" s="35"/>
    </row>
    <row r="42" spans="1:15" x14ac:dyDescent="0.25">
      <c r="A42" s="35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9"/>
      <c r="M42" s="71"/>
      <c r="N42" s="35"/>
    </row>
    <row r="43" spans="1:15" ht="15" customHeight="1" x14ac:dyDescent="0.25">
      <c r="A43" s="35"/>
      <c r="B43" s="35"/>
      <c r="C43" s="9"/>
      <c r="D43" s="35"/>
      <c r="E43" s="35"/>
      <c r="F43" s="35"/>
      <c r="G43" s="9"/>
      <c r="H43" s="35"/>
      <c r="I43" s="9"/>
      <c r="J43" s="35"/>
      <c r="K43" s="35"/>
      <c r="L43" s="9"/>
      <c r="M43" s="35"/>
      <c r="N43" s="35"/>
    </row>
    <row r="44" spans="1:15" ht="15.75" customHeight="1" x14ac:dyDescent="0.25">
      <c r="A44" s="26"/>
      <c r="B44" s="344" t="s">
        <v>33</v>
      </c>
      <c r="C44" s="344"/>
      <c r="D44" s="344"/>
      <c r="E44" s="344"/>
      <c r="F44" s="344"/>
      <c r="G44" s="344"/>
      <c r="H44" s="344"/>
      <c r="I44" s="344"/>
      <c r="J44" s="83"/>
      <c r="K44" s="83"/>
      <c r="L44" s="83"/>
      <c r="M44" s="83"/>
      <c r="N44" s="26"/>
    </row>
    <row r="45" spans="1:15" ht="15.75" customHeight="1" x14ac:dyDescent="0.25">
      <c r="A45" s="26"/>
      <c r="B45" s="344" t="s">
        <v>46</v>
      </c>
      <c r="C45" s="344"/>
      <c r="D45" s="344"/>
      <c r="E45" s="344"/>
      <c r="F45" s="344"/>
      <c r="G45" s="344"/>
      <c r="H45" s="344"/>
      <c r="I45" s="344"/>
      <c r="J45" s="83"/>
      <c r="K45" s="83"/>
      <c r="L45" s="83"/>
      <c r="M45" s="83"/>
      <c r="N45" s="26"/>
    </row>
    <row r="46" spans="1:15" ht="15.75" customHeight="1" x14ac:dyDescent="0.25"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</row>
  </sheetData>
  <mergeCells count="7">
    <mergeCell ref="B2:H2"/>
    <mergeCell ref="B4:J4"/>
    <mergeCell ref="B37:I37"/>
    <mergeCell ref="B44:I44"/>
    <mergeCell ref="B45:I45"/>
    <mergeCell ref="B39:H39"/>
    <mergeCell ref="B41:I41"/>
  </mergeCells>
  <printOptions horizontalCentered="1"/>
  <pageMargins left="0.51181102362204722" right="0.51181102362204722" top="1.3779527559055118" bottom="0.78740157480314965" header="0.31496062992125984" footer="0.31496062992125984"/>
  <pageSetup paperSize="9" scale="57" orientation="portrait" r:id="rId1"/>
  <headerFooter>
    <oddHeader>&amp;R&amp;"Arial,Negrito"&amp;18Anexo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>
    <tabColor rgb="FFFF0000"/>
    <pageSetUpPr fitToPage="1"/>
  </sheetPr>
  <dimension ref="A1:AL61"/>
  <sheetViews>
    <sheetView showGridLines="0" topLeftCell="A22" zoomScale="80" zoomScaleNormal="80" workbookViewId="0">
      <selection activeCell="F13" sqref="F13"/>
    </sheetView>
  </sheetViews>
  <sheetFormatPr defaultColWidth="9.140625" defaultRowHeight="15.75" x14ac:dyDescent="0.25"/>
  <cols>
    <col min="1" max="1" width="1.7109375" style="7" customWidth="1"/>
    <col min="2" max="2" width="9.85546875" style="7" customWidth="1"/>
    <col min="3" max="3" width="0.42578125" style="7" customWidth="1"/>
    <col min="4" max="4" width="57.42578125" style="7" customWidth="1"/>
    <col min="5" max="5" width="0.85546875" style="7" customWidth="1"/>
    <col min="6" max="6" width="14.28515625" style="7" customWidth="1"/>
    <col min="7" max="7" width="0.42578125" style="7" customWidth="1"/>
    <col min="8" max="8" width="14.5703125" style="7" customWidth="1"/>
    <col min="9" max="9" width="0.42578125" style="7" customWidth="1"/>
    <col min="10" max="10" width="15.28515625" style="7" customWidth="1"/>
    <col min="11" max="11" width="0.85546875" style="7" customWidth="1"/>
    <col min="12" max="12" width="17.140625" style="7" customWidth="1"/>
    <col min="13" max="13" width="0.42578125" style="7" customWidth="1"/>
    <col min="14" max="14" width="18.7109375" style="7" customWidth="1"/>
    <col min="15" max="15" width="1.7109375" style="7" customWidth="1"/>
    <col min="16" max="16" width="14.7109375" style="7" customWidth="1"/>
    <col min="17" max="17" width="0.5703125" style="7" customWidth="1"/>
    <col min="18" max="18" width="13.7109375" style="7" customWidth="1"/>
    <col min="19" max="19" width="0.5703125" style="7" customWidth="1"/>
    <col min="20" max="20" width="15.85546875" style="7" customWidth="1"/>
    <col min="21" max="21" width="0.5703125" style="7" customWidth="1"/>
    <col min="22" max="22" width="17.28515625" style="7" customWidth="1"/>
    <col min="23" max="23" width="0.5703125" style="7" customWidth="1"/>
    <col min="24" max="24" width="18.140625" style="7" customWidth="1"/>
    <col min="25" max="26" width="9.140625" style="7"/>
    <col min="27" max="27" width="13.5703125" style="7" bestFit="1" customWidth="1"/>
    <col min="28" max="28" width="15.140625" style="7" bestFit="1" customWidth="1"/>
    <col min="29" max="31" width="9.140625" style="7"/>
    <col min="32" max="32" width="14.42578125" style="7" customWidth="1"/>
    <col min="33" max="16384" width="9.140625" style="7"/>
  </cols>
  <sheetData>
    <row r="1" spans="1:38" s="5" customFormat="1" ht="12.75" customHeight="1" x14ac:dyDescent="0.25">
      <c r="A1" s="1"/>
      <c r="B1" s="2"/>
      <c r="C1" s="1"/>
      <c r="D1" s="3"/>
      <c r="E1" s="1"/>
      <c r="F1" s="4"/>
      <c r="G1" s="1"/>
      <c r="H1" s="4"/>
      <c r="I1" s="1"/>
      <c r="J1" s="4"/>
      <c r="K1" s="1"/>
      <c r="L1" s="4"/>
      <c r="M1" s="1"/>
      <c r="O1" s="6"/>
    </row>
    <row r="2" spans="1:38" ht="23.25" customHeight="1" x14ac:dyDescent="0.25">
      <c r="A2" s="1"/>
      <c r="B2" s="344" t="s">
        <v>0</v>
      </c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1"/>
      <c r="P2" s="352" t="s">
        <v>74</v>
      </c>
      <c r="Q2" s="352"/>
      <c r="R2" s="352"/>
    </row>
    <row r="3" spans="1:38" s="5" customFormat="1" ht="23.25" customHeight="1" x14ac:dyDescent="0.25">
      <c r="A3" s="1"/>
      <c r="B3" s="344" t="s">
        <v>1</v>
      </c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6"/>
      <c r="P3"/>
      <c r="Q3" s="43"/>
      <c r="R3" s="44"/>
    </row>
    <row r="4" spans="1:38" ht="15.75" customHeight="1" x14ac:dyDescent="0.25">
      <c r="A4" s="1"/>
      <c r="B4" s="345" t="s">
        <v>60</v>
      </c>
      <c r="C4" s="345"/>
      <c r="D4" s="345"/>
      <c r="E4" s="345"/>
      <c r="F4" s="345"/>
      <c r="G4" s="345"/>
      <c r="H4" s="345"/>
      <c r="I4" s="345"/>
      <c r="J4" s="345"/>
      <c r="K4" s="105"/>
      <c r="L4" s="137" t="s">
        <v>73</v>
      </c>
      <c r="N4" s="138">
        <v>0.1</v>
      </c>
      <c r="O4" s="1"/>
      <c r="P4" s="353" t="s">
        <v>75</v>
      </c>
      <c r="Q4" s="353"/>
      <c r="R4" s="353"/>
      <c r="S4" s="45">
        <v>9.5000000000000001E-2</v>
      </c>
      <c r="T4" s="45">
        <v>0</v>
      </c>
      <c r="V4" s="137" t="s">
        <v>73</v>
      </c>
      <c r="X4" s="138">
        <v>1.4999999999999999E-2</v>
      </c>
    </row>
    <row r="5" spans="1:38" ht="5.25" customHeight="1" x14ac:dyDescent="0.25">
      <c r="A5" s="1"/>
      <c r="B5" s="8"/>
      <c r="C5" s="9"/>
      <c r="D5" s="10"/>
      <c r="E5" s="1"/>
      <c r="F5" s="11"/>
      <c r="G5" s="9"/>
      <c r="H5" s="11"/>
      <c r="I5" s="9"/>
      <c r="J5" s="11"/>
      <c r="K5" s="1"/>
      <c r="L5" s="11"/>
      <c r="M5" s="9"/>
      <c r="N5" s="11"/>
      <c r="O5" s="1"/>
      <c r="P5" s="351"/>
      <c r="Q5" s="351"/>
      <c r="R5" s="46"/>
    </row>
    <row r="6" spans="1:38" ht="46.9" customHeight="1" x14ac:dyDescent="0.25">
      <c r="A6" s="12"/>
      <c r="B6" s="13" t="s">
        <v>2</v>
      </c>
      <c r="C6" s="14"/>
      <c r="D6" s="15" t="s">
        <v>3</v>
      </c>
      <c r="E6" s="12"/>
      <c r="F6" s="47" t="s">
        <v>4</v>
      </c>
      <c r="G6" s="48"/>
      <c r="H6" s="47" t="s">
        <v>5</v>
      </c>
      <c r="I6" s="48"/>
      <c r="J6" s="47" t="s">
        <v>6</v>
      </c>
      <c r="K6" s="49"/>
      <c r="L6" s="47" t="s">
        <v>7</v>
      </c>
      <c r="M6" s="48"/>
      <c r="N6" s="50" t="s">
        <v>8</v>
      </c>
      <c r="O6" s="49"/>
      <c r="P6" s="51" t="s">
        <v>4</v>
      </c>
      <c r="Q6" s="48"/>
      <c r="R6" s="51" t="s">
        <v>5</v>
      </c>
      <c r="S6" s="48"/>
      <c r="T6" s="51" t="s">
        <v>6</v>
      </c>
      <c r="U6" s="49"/>
      <c r="V6" s="51" t="s">
        <v>7</v>
      </c>
      <c r="W6" s="48"/>
      <c r="X6" s="52" t="s">
        <v>8</v>
      </c>
      <c r="Z6" s="89"/>
      <c r="AA6" s="90"/>
      <c r="AB6" s="91"/>
      <c r="AC6" s="92"/>
      <c r="AD6" s="93"/>
      <c r="AE6" s="94"/>
      <c r="AF6" s="93"/>
      <c r="AG6" s="94"/>
      <c r="AH6" s="93"/>
      <c r="AI6" s="95"/>
      <c r="AJ6" s="93"/>
      <c r="AK6" s="94"/>
      <c r="AL6" s="96"/>
    </row>
    <row r="7" spans="1:38" s="21" customFormat="1" ht="6.75" customHeight="1" x14ac:dyDescent="0.2">
      <c r="A7" s="1"/>
      <c r="B7" s="18"/>
      <c r="C7" s="9"/>
      <c r="D7" s="19"/>
      <c r="E7" s="1"/>
      <c r="F7" s="20"/>
      <c r="G7" s="9"/>
      <c r="H7" s="20"/>
      <c r="I7" s="9"/>
      <c r="J7" s="20"/>
      <c r="K7" s="1"/>
      <c r="L7" s="20"/>
      <c r="M7" s="9"/>
      <c r="N7" s="20"/>
      <c r="O7" s="1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</row>
    <row r="8" spans="1:38" ht="17.100000000000001" customHeight="1" x14ac:dyDescent="0.25">
      <c r="A8" s="1"/>
      <c r="B8" s="22">
        <v>1100</v>
      </c>
      <c r="C8" s="9"/>
      <c r="D8" s="64" t="s">
        <v>9</v>
      </c>
      <c r="E8" s="1"/>
      <c r="F8" s="24">
        <f>J8/(1-$N$4)</f>
        <v>376.66666666666669</v>
      </c>
      <c r="G8" s="25"/>
      <c r="H8" s="24">
        <f>F8*$N$4</f>
        <v>37.666666666666671</v>
      </c>
      <c r="I8" s="25"/>
      <c r="J8" s="24">
        <v>339</v>
      </c>
      <c r="K8" s="26"/>
      <c r="L8" s="24">
        <f>F8*6</f>
        <v>2260</v>
      </c>
      <c r="M8" s="25"/>
      <c r="N8" s="24">
        <f>J8*6</f>
        <v>2034</v>
      </c>
      <c r="O8" s="1"/>
      <c r="P8" s="54">
        <f t="shared" ref="P8:P13" si="0">T8/(1-$X$4)</f>
        <v>344.16243654822335</v>
      </c>
      <c r="Q8" s="55"/>
      <c r="R8" s="56">
        <f t="shared" ref="R8:R13" si="1">P8*$X$4</f>
        <v>5.1624365482233499</v>
      </c>
      <c r="S8" s="55"/>
      <c r="T8" s="54">
        <f t="shared" ref="T8:T51" si="2">IFERROR(ROUNDUP(J8+(J8*$T$4),0),0)</f>
        <v>339</v>
      </c>
      <c r="U8" s="55"/>
      <c r="V8" s="57">
        <f t="shared" ref="V8:V51" si="3">P8*6</f>
        <v>2064.9746192893399</v>
      </c>
      <c r="W8" s="55"/>
      <c r="X8" s="57">
        <f t="shared" ref="X8:X51" si="4">T8*6</f>
        <v>2034</v>
      </c>
      <c r="Z8" s="98" t="str">
        <f>B8&amp;D8&amp;F8&amp;H8&amp;J8&amp;L8&amp;N8</f>
        <v>1100Administração (B)376,66666666666737,666666666666733922602034</v>
      </c>
      <c r="AA8" s="101" t="s">
        <v>639</v>
      </c>
      <c r="AB8" s="102" t="b">
        <f>Z8=AA8</f>
        <v>1</v>
      </c>
      <c r="AC8" s="152">
        <f>IFERROR(P8/F8-1,0)</f>
        <v>-8.6294416243654859E-2</v>
      </c>
      <c r="AF8" s="61"/>
      <c r="AH8" s="61"/>
      <c r="AI8" s="61"/>
      <c r="AJ8" s="98"/>
      <c r="AK8" s="98"/>
      <c r="AL8" s="98"/>
    </row>
    <row r="9" spans="1:38" ht="17.100000000000001" customHeight="1" x14ac:dyDescent="0.25">
      <c r="A9" s="1"/>
      <c r="B9" s="22">
        <v>1124</v>
      </c>
      <c r="C9" s="9"/>
      <c r="D9" s="64" t="s">
        <v>10</v>
      </c>
      <c r="E9" s="1"/>
      <c r="F9" s="24">
        <f>J9/(1-$N$4)</f>
        <v>325.55555555555554</v>
      </c>
      <c r="G9" s="25"/>
      <c r="H9" s="24">
        <f>F9*$N$4</f>
        <v>32.555555555555557</v>
      </c>
      <c r="I9" s="25"/>
      <c r="J9" s="24">
        <v>293</v>
      </c>
      <c r="K9" s="26"/>
      <c r="L9" s="24">
        <f t="shared" ref="L9:L51" si="5">F9*6</f>
        <v>1953.3333333333333</v>
      </c>
      <c r="M9" s="25"/>
      <c r="N9" s="24">
        <f t="shared" ref="N9:N51" si="6">J9*6</f>
        <v>1758</v>
      </c>
      <c r="O9" s="1"/>
      <c r="P9" s="54">
        <f t="shared" si="0"/>
        <v>297.46192893401013</v>
      </c>
      <c r="Q9" s="55"/>
      <c r="R9" s="56">
        <f t="shared" si="1"/>
        <v>4.4619289340101522</v>
      </c>
      <c r="S9" s="55"/>
      <c r="T9" s="54">
        <f t="shared" si="2"/>
        <v>293</v>
      </c>
      <c r="U9" s="55"/>
      <c r="V9" s="57">
        <f t="shared" si="3"/>
        <v>1784.7715736040609</v>
      </c>
      <c r="W9" s="55"/>
      <c r="X9" s="57">
        <f t="shared" si="4"/>
        <v>1758</v>
      </c>
      <c r="Z9" s="98" t="str">
        <f t="shared" ref="Z9:Z51" si="7">B9&amp;D9&amp;F9&amp;H9&amp;J9&amp;L9&amp;N9</f>
        <v>1124Análise e Desenvolvimento de Sistemas (T)325,55555555555632,55555555555562931953,333333333331758</v>
      </c>
      <c r="AA9" s="101" t="s">
        <v>640</v>
      </c>
      <c r="AB9" s="102" t="b">
        <f>Z9=AA9</f>
        <v>1</v>
      </c>
      <c r="AC9" s="152">
        <f t="shared" ref="AC9:AC51" si="8">IFERROR(P9/F9-1,0)</f>
        <v>-8.6294416243654859E-2</v>
      </c>
      <c r="AF9" s="61"/>
      <c r="AH9" s="61"/>
      <c r="AI9" s="61"/>
      <c r="AJ9" s="98"/>
      <c r="AK9" s="98"/>
      <c r="AL9" s="98"/>
    </row>
    <row r="10" spans="1:38" ht="17.100000000000001" customHeight="1" x14ac:dyDescent="0.25">
      <c r="A10" s="1"/>
      <c r="B10" s="22">
        <v>1133</v>
      </c>
      <c r="C10" s="9"/>
      <c r="D10" s="64" t="s">
        <v>110</v>
      </c>
      <c r="E10" s="1"/>
      <c r="F10" s="24">
        <f>J10/(1-$N$4)</f>
        <v>0</v>
      </c>
      <c r="G10" s="25"/>
      <c r="H10" s="24">
        <f>F10*$N$4</f>
        <v>0</v>
      </c>
      <c r="I10" s="25"/>
      <c r="J10" s="24">
        <v>0</v>
      </c>
      <c r="K10" s="26"/>
      <c r="L10" s="24">
        <f>F10*6</f>
        <v>0</v>
      </c>
      <c r="M10" s="25"/>
      <c r="N10" s="24">
        <f>J10*6</f>
        <v>0</v>
      </c>
      <c r="O10" s="1"/>
      <c r="P10" s="54">
        <f t="shared" si="0"/>
        <v>264.97461928934013</v>
      </c>
      <c r="Q10" s="55"/>
      <c r="R10" s="56">
        <f t="shared" si="1"/>
        <v>3.9746192893401018</v>
      </c>
      <c r="S10" s="55"/>
      <c r="T10" s="147">
        <v>261</v>
      </c>
      <c r="U10" s="55"/>
      <c r="V10" s="57">
        <f>P10*6</f>
        <v>1589.8477157360408</v>
      </c>
      <c r="W10" s="55"/>
      <c r="X10" s="57">
        <f>T10*6</f>
        <v>1566</v>
      </c>
      <c r="Z10" s="98" t="str">
        <f>B10&amp;D10&amp;F10&amp;H10&amp;J10&amp;L10&amp;N10</f>
        <v>1133Análise e Desenvolvimento de Sistemas (T) (Online)00000</v>
      </c>
      <c r="AA10" s="101" t="s">
        <v>641</v>
      </c>
      <c r="AB10" s="102" t="b">
        <f>Z10=AA10</f>
        <v>0</v>
      </c>
      <c r="AC10" s="152">
        <f>IFERROR(P10/F10-1,0)</f>
        <v>0</v>
      </c>
      <c r="AF10" s="61"/>
      <c r="AH10" s="61"/>
      <c r="AI10" s="61"/>
      <c r="AJ10" s="98"/>
      <c r="AK10" s="98"/>
      <c r="AL10" s="98"/>
    </row>
    <row r="11" spans="1:38" ht="17.100000000000001" customHeight="1" x14ac:dyDescent="0.25">
      <c r="A11" s="1"/>
      <c r="B11" s="22">
        <v>2007</v>
      </c>
      <c r="C11" s="9"/>
      <c r="D11" s="139" t="s">
        <v>76</v>
      </c>
      <c r="E11" s="1"/>
      <c r="F11" s="24" t="s">
        <v>82</v>
      </c>
      <c r="G11" s="25"/>
      <c r="H11" s="24"/>
      <c r="I11" s="25"/>
      <c r="J11" s="24"/>
      <c r="K11" s="26"/>
      <c r="L11" s="24"/>
      <c r="M11" s="25"/>
      <c r="N11" s="24"/>
      <c r="O11" s="1"/>
      <c r="P11" s="148">
        <f t="shared" si="0"/>
        <v>293.40101522842639</v>
      </c>
      <c r="Q11" s="149"/>
      <c r="R11" s="150">
        <f t="shared" si="1"/>
        <v>4.4010152284263953</v>
      </c>
      <c r="S11" s="149"/>
      <c r="T11" s="151">
        <v>289</v>
      </c>
      <c r="U11" s="149"/>
      <c r="V11" s="151">
        <f t="shared" si="3"/>
        <v>1760.4060913705584</v>
      </c>
      <c r="W11" s="149"/>
      <c r="X11" s="151">
        <f t="shared" si="4"/>
        <v>1734</v>
      </c>
      <c r="Z11" s="98"/>
      <c r="AB11" s="102" t="b">
        <f t="shared" ref="AB11:AB51" si="9">Z11=AA11</f>
        <v>1</v>
      </c>
      <c r="AC11" s="152">
        <f t="shared" si="8"/>
        <v>0</v>
      </c>
      <c r="AF11" s="61"/>
      <c r="AH11" s="61"/>
      <c r="AI11" s="61"/>
      <c r="AJ11" s="98"/>
      <c r="AK11" s="98"/>
      <c r="AL11" s="98"/>
    </row>
    <row r="12" spans="1:38" ht="17.100000000000001" customHeight="1" x14ac:dyDescent="0.25">
      <c r="A12" s="1"/>
      <c r="B12" s="180">
        <v>1116</v>
      </c>
      <c r="C12" s="9"/>
      <c r="D12" s="179" t="s">
        <v>11</v>
      </c>
      <c r="E12" s="1"/>
      <c r="F12" s="24">
        <f>J12/(1-$N$4)</f>
        <v>376.66666666666669</v>
      </c>
      <c r="G12" s="25"/>
      <c r="H12" s="24">
        <f>F12*$N$4</f>
        <v>37.666666666666671</v>
      </c>
      <c r="I12" s="25"/>
      <c r="J12" s="24">
        <v>339</v>
      </c>
      <c r="K12" s="26"/>
      <c r="L12" s="24">
        <f t="shared" si="5"/>
        <v>2260</v>
      </c>
      <c r="M12" s="25"/>
      <c r="N12" s="24">
        <f t="shared" si="6"/>
        <v>2034</v>
      </c>
      <c r="O12" s="1"/>
      <c r="P12" s="54">
        <f t="shared" si="0"/>
        <v>344.16243654822335</v>
      </c>
      <c r="Q12" s="55"/>
      <c r="R12" s="56">
        <f t="shared" si="1"/>
        <v>5.1624365482233499</v>
      </c>
      <c r="S12" s="55"/>
      <c r="T12" s="54">
        <f t="shared" si="2"/>
        <v>339</v>
      </c>
      <c r="U12" s="55"/>
      <c r="V12" s="57">
        <f t="shared" si="3"/>
        <v>2064.9746192893399</v>
      </c>
      <c r="W12" s="55"/>
      <c r="X12" s="57">
        <f t="shared" si="4"/>
        <v>2034</v>
      </c>
      <c r="Z12" s="98" t="str">
        <f t="shared" si="7"/>
        <v>1116Ciências Contábeis (B)376,66666666666737,666666666666733922602034</v>
      </c>
      <c r="AA12" s="101" t="s">
        <v>642</v>
      </c>
      <c r="AB12" s="102" t="b">
        <f t="shared" si="9"/>
        <v>1</v>
      </c>
      <c r="AC12" s="152">
        <f t="shared" si="8"/>
        <v>-8.6294416243654859E-2</v>
      </c>
      <c r="AF12" s="61"/>
      <c r="AH12" s="61"/>
      <c r="AI12" s="61"/>
      <c r="AJ12" s="98"/>
      <c r="AK12" s="98"/>
      <c r="AL12" s="98"/>
    </row>
    <row r="13" spans="1:38" ht="17.100000000000001" customHeight="1" x14ac:dyDescent="0.25">
      <c r="A13" s="1"/>
      <c r="B13" s="187">
        <v>1116</v>
      </c>
      <c r="C13" s="9"/>
      <c r="D13" s="141" t="s">
        <v>98</v>
      </c>
      <c r="E13" s="1"/>
      <c r="F13" s="24"/>
      <c r="G13" s="25"/>
      <c r="H13" s="24"/>
      <c r="I13" s="25"/>
      <c r="J13" s="24"/>
      <c r="K13" s="26"/>
      <c r="L13" s="24"/>
      <c r="M13" s="25"/>
      <c r="N13" s="24"/>
      <c r="O13" s="1"/>
      <c r="P13" s="157">
        <f t="shared" si="0"/>
        <v>309.64467005076142</v>
      </c>
      <c r="Q13" s="158"/>
      <c r="R13" s="159">
        <f t="shared" si="1"/>
        <v>4.6446700507614214</v>
      </c>
      <c r="S13" s="158"/>
      <c r="T13" s="160">
        <f>ROUND(T12*90%,0)</f>
        <v>305</v>
      </c>
      <c r="U13" s="158"/>
      <c r="V13" s="160">
        <f t="shared" si="3"/>
        <v>1857.8680203045685</v>
      </c>
      <c r="W13" s="158"/>
      <c r="X13" s="160">
        <f t="shared" si="4"/>
        <v>1830</v>
      </c>
      <c r="Z13" s="98"/>
      <c r="AB13" s="102" t="b">
        <f t="shared" si="9"/>
        <v>1</v>
      </c>
      <c r="AC13" s="152">
        <f t="shared" si="8"/>
        <v>0</v>
      </c>
      <c r="AF13" s="61"/>
      <c r="AH13" s="61"/>
      <c r="AI13" s="61"/>
      <c r="AJ13" s="98"/>
      <c r="AK13" s="98"/>
      <c r="AL13" s="98"/>
    </row>
    <row r="14" spans="1:38" ht="17.100000000000001" customHeight="1" x14ac:dyDescent="0.25">
      <c r="A14" s="1"/>
      <c r="B14" s="198">
        <v>1107</v>
      </c>
      <c r="C14" s="9"/>
      <c r="D14" s="140" t="s">
        <v>12</v>
      </c>
      <c r="E14" s="1"/>
      <c r="F14" s="24">
        <f>J14/(1-$N$4)</f>
        <v>340</v>
      </c>
      <c r="G14" s="25"/>
      <c r="H14" s="24">
        <f>F14*$N$4</f>
        <v>34</v>
      </c>
      <c r="I14" s="25"/>
      <c r="J14" s="24">
        <v>306</v>
      </c>
      <c r="K14" s="26"/>
      <c r="L14" s="24">
        <f t="shared" si="5"/>
        <v>2040</v>
      </c>
      <c r="M14" s="25"/>
      <c r="N14" s="24">
        <f t="shared" si="6"/>
        <v>1836</v>
      </c>
      <c r="O14" s="1"/>
      <c r="P14" s="54">
        <f t="shared" ref="P14:P51" si="10">T14/(1-$X$4)</f>
        <v>310.65989847715736</v>
      </c>
      <c r="Q14" s="55"/>
      <c r="R14" s="56">
        <f t="shared" ref="R14:R51" si="11">P14*$X$4</f>
        <v>4.6598984771573599</v>
      </c>
      <c r="S14" s="55"/>
      <c r="T14" s="54">
        <f t="shared" si="2"/>
        <v>306</v>
      </c>
      <c r="U14" s="55"/>
      <c r="V14" s="57">
        <f t="shared" si="3"/>
        <v>1863.959390862944</v>
      </c>
      <c r="W14" s="55"/>
      <c r="X14" s="57">
        <f t="shared" si="4"/>
        <v>1836</v>
      </c>
      <c r="Z14" s="98" t="str">
        <f t="shared" si="7"/>
        <v>1107Ciências Sociais (L)3403430620401836</v>
      </c>
      <c r="AA14" s="101" t="s">
        <v>643</v>
      </c>
      <c r="AB14" s="102" t="b">
        <f t="shared" si="9"/>
        <v>1</v>
      </c>
      <c r="AC14" s="152">
        <f t="shared" si="8"/>
        <v>-8.6294416243654859E-2</v>
      </c>
      <c r="AF14" s="61"/>
      <c r="AH14" s="61"/>
      <c r="AI14" s="61"/>
      <c r="AJ14" s="98"/>
      <c r="AK14" s="98"/>
      <c r="AL14" s="98"/>
    </row>
    <row r="15" spans="1:38" ht="17.100000000000001" customHeight="1" x14ac:dyDescent="0.25">
      <c r="A15" s="1"/>
      <c r="B15" s="22">
        <v>2008</v>
      </c>
      <c r="C15" s="9"/>
      <c r="D15" s="139" t="s">
        <v>77</v>
      </c>
      <c r="E15" s="1"/>
      <c r="F15" s="24" t="s">
        <v>82</v>
      </c>
      <c r="G15" s="25"/>
      <c r="H15" s="24"/>
      <c r="I15" s="25"/>
      <c r="J15" s="24"/>
      <c r="K15" s="26"/>
      <c r="L15" s="24"/>
      <c r="M15" s="25"/>
      <c r="N15" s="24"/>
      <c r="O15" s="1"/>
      <c r="P15" s="148">
        <f t="shared" si="10"/>
        <v>293.40101522842639</v>
      </c>
      <c r="Q15" s="149"/>
      <c r="R15" s="150">
        <f t="shared" si="11"/>
        <v>4.4010152284263953</v>
      </c>
      <c r="S15" s="149"/>
      <c r="T15" s="151">
        <v>289</v>
      </c>
      <c r="U15" s="149"/>
      <c r="V15" s="151">
        <f>P15*6</f>
        <v>1760.4060913705584</v>
      </c>
      <c r="W15" s="149"/>
      <c r="X15" s="151">
        <f>T15*6</f>
        <v>1734</v>
      </c>
      <c r="Z15" s="98"/>
      <c r="AB15" s="102" t="b">
        <f t="shared" si="9"/>
        <v>1</v>
      </c>
      <c r="AC15" s="152">
        <f t="shared" si="8"/>
        <v>0</v>
      </c>
      <c r="AF15" s="61"/>
      <c r="AH15" s="61"/>
      <c r="AI15" s="61"/>
      <c r="AJ15" s="98"/>
      <c r="AK15" s="98"/>
      <c r="AL15" s="98"/>
    </row>
    <row r="16" spans="1:38" ht="17.100000000000001" customHeight="1" x14ac:dyDescent="0.25">
      <c r="A16" s="1"/>
      <c r="B16" s="198">
        <v>1109</v>
      </c>
      <c r="C16" s="9"/>
      <c r="D16" s="140" t="s">
        <v>13</v>
      </c>
      <c r="E16" s="1"/>
      <c r="F16" s="24">
        <f>J16/(1-$N$4)</f>
        <v>340</v>
      </c>
      <c r="G16" s="25"/>
      <c r="H16" s="24">
        <f>F16*$N$4</f>
        <v>34</v>
      </c>
      <c r="I16" s="25"/>
      <c r="J16" s="24">
        <v>306</v>
      </c>
      <c r="K16" s="26"/>
      <c r="L16" s="24">
        <f t="shared" si="5"/>
        <v>2040</v>
      </c>
      <c r="M16" s="25"/>
      <c r="N16" s="24">
        <f t="shared" si="6"/>
        <v>1836</v>
      </c>
      <c r="O16" s="1"/>
      <c r="P16" s="54">
        <f t="shared" si="10"/>
        <v>310.65989847715736</v>
      </c>
      <c r="Q16" s="55"/>
      <c r="R16" s="56">
        <f t="shared" si="11"/>
        <v>4.6598984771573599</v>
      </c>
      <c r="S16" s="55"/>
      <c r="T16" s="54">
        <f t="shared" si="2"/>
        <v>306</v>
      </c>
      <c r="U16" s="55"/>
      <c r="V16" s="57">
        <f t="shared" si="3"/>
        <v>1863.959390862944</v>
      </c>
      <c r="W16" s="55"/>
      <c r="X16" s="57">
        <f t="shared" si="4"/>
        <v>1836</v>
      </c>
      <c r="Z16" s="98" t="str">
        <f t="shared" si="7"/>
        <v>1109Filosofia (L)3403430620401836</v>
      </c>
      <c r="AA16" s="101" t="s">
        <v>644</v>
      </c>
      <c r="AB16" s="102" t="b">
        <f t="shared" si="9"/>
        <v>1</v>
      </c>
      <c r="AC16" s="152">
        <f t="shared" si="8"/>
        <v>-8.6294416243654859E-2</v>
      </c>
      <c r="AF16" s="61"/>
      <c r="AH16" s="61"/>
      <c r="AI16" s="61"/>
      <c r="AJ16" s="98"/>
      <c r="AK16" s="98"/>
      <c r="AL16" s="98"/>
    </row>
    <row r="17" spans="1:38" ht="17.100000000000001" customHeight="1" x14ac:dyDescent="0.25">
      <c r="A17" s="1"/>
      <c r="B17" s="22">
        <v>1112</v>
      </c>
      <c r="C17" s="9"/>
      <c r="D17" s="64" t="s">
        <v>14</v>
      </c>
      <c r="E17" s="1"/>
      <c r="F17" s="24">
        <f>J17/(1-$N$4)</f>
        <v>325.55555555555554</v>
      </c>
      <c r="G17" s="25"/>
      <c r="H17" s="24">
        <f>F17*$N$4</f>
        <v>32.555555555555557</v>
      </c>
      <c r="I17" s="25"/>
      <c r="J17" s="24">
        <v>293</v>
      </c>
      <c r="K17" s="26"/>
      <c r="L17" s="24">
        <f t="shared" si="5"/>
        <v>1953.3333333333333</v>
      </c>
      <c r="M17" s="25"/>
      <c r="N17" s="24">
        <f t="shared" si="6"/>
        <v>1758</v>
      </c>
      <c r="O17" s="1"/>
      <c r="P17" s="54">
        <f t="shared" si="10"/>
        <v>297.46192893401013</v>
      </c>
      <c r="Q17" s="55"/>
      <c r="R17" s="56">
        <f t="shared" si="11"/>
        <v>4.4619289340101522</v>
      </c>
      <c r="S17" s="55"/>
      <c r="T17" s="54">
        <f t="shared" si="2"/>
        <v>293</v>
      </c>
      <c r="U17" s="55"/>
      <c r="V17" s="57">
        <f t="shared" si="3"/>
        <v>1784.7715736040609</v>
      </c>
      <c r="W17" s="55"/>
      <c r="X17" s="57">
        <f t="shared" si="4"/>
        <v>1758</v>
      </c>
      <c r="Z17" s="98" t="str">
        <f t="shared" si="7"/>
        <v>1112Gestão Ambiental (T)325,55555555555632,55555555555562931953,333333333331758</v>
      </c>
      <c r="AA17" s="101" t="s">
        <v>645</v>
      </c>
      <c r="AB17" s="102" t="b">
        <f t="shared" si="9"/>
        <v>1</v>
      </c>
      <c r="AC17" s="152">
        <f t="shared" si="8"/>
        <v>-8.6294416243654859E-2</v>
      </c>
      <c r="AF17" s="61"/>
      <c r="AH17" s="61"/>
      <c r="AI17" s="61"/>
      <c r="AJ17" s="98"/>
      <c r="AK17" s="98"/>
      <c r="AL17" s="98"/>
    </row>
    <row r="18" spans="1:38" ht="17.100000000000001" customHeight="1" x14ac:dyDescent="0.25">
      <c r="A18" s="1"/>
      <c r="B18" s="180">
        <v>1117</v>
      </c>
      <c r="C18" s="9"/>
      <c r="D18" s="179" t="s">
        <v>91</v>
      </c>
      <c r="E18" s="1"/>
      <c r="F18" s="24">
        <f>J18/(1-$N$4)</f>
        <v>325.55555555555554</v>
      </c>
      <c r="G18" s="25"/>
      <c r="H18" s="24">
        <f>F18*$N$4</f>
        <v>32.555555555555557</v>
      </c>
      <c r="I18" s="25"/>
      <c r="J18" s="24">
        <v>293</v>
      </c>
      <c r="K18" s="26"/>
      <c r="L18" s="24">
        <f t="shared" si="5"/>
        <v>1953.3333333333333</v>
      </c>
      <c r="M18" s="25"/>
      <c r="N18" s="24">
        <f t="shared" si="6"/>
        <v>1758</v>
      </c>
      <c r="O18" s="1"/>
      <c r="P18" s="54">
        <f t="shared" si="10"/>
        <v>297.46192893401013</v>
      </c>
      <c r="Q18" s="55"/>
      <c r="R18" s="56">
        <f t="shared" si="11"/>
        <v>4.4619289340101522</v>
      </c>
      <c r="S18" s="55"/>
      <c r="T18" s="54">
        <f t="shared" si="2"/>
        <v>293</v>
      </c>
      <c r="U18" s="55"/>
      <c r="V18" s="57">
        <f t="shared" ref="V18:V23" si="12">P18*6</f>
        <v>1784.7715736040609</v>
      </c>
      <c r="W18" s="55"/>
      <c r="X18" s="57">
        <f t="shared" ref="X18:X23" si="13">T18*6</f>
        <v>1758</v>
      </c>
      <c r="Z18" s="98" t="str">
        <f t="shared" si="7"/>
        <v>1117Gestão Comercial (T) (Online)325,55555555555632,55555555555562931953,333333333331758</v>
      </c>
      <c r="AA18" s="101" t="s">
        <v>646</v>
      </c>
      <c r="AB18" s="102" t="b">
        <f t="shared" si="9"/>
        <v>0</v>
      </c>
      <c r="AC18" s="152">
        <f t="shared" si="8"/>
        <v>-8.6294416243654859E-2</v>
      </c>
      <c r="AF18" s="61"/>
      <c r="AH18" s="61"/>
      <c r="AI18" s="61"/>
      <c r="AJ18" s="98"/>
      <c r="AK18" s="98"/>
      <c r="AL18" s="98"/>
    </row>
    <row r="19" spans="1:38" ht="17.100000000000001" customHeight="1" x14ac:dyDescent="0.25">
      <c r="A19" s="1"/>
      <c r="B19" s="187">
        <v>1117</v>
      </c>
      <c r="C19" s="9"/>
      <c r="D19" s="141" t="s">
        <v>109</v>
      </c>
      <c r="E19" s="1"/>
      <c r="F19" s="24" t="s">
        <v>82</v>
      </c>
      <c r="G19" s="25"/>
      <c r="H19" s="24"/>
      <c r="I19" s="25"/>
      <c r="J19" s="24"/>
      <c r="K19" s="26"/>
      <c r="L19" s="24"/>
      <c r="M19" s="25"/>
      <c r="N19" s="24"/>
      <c r="O19" s="1"/>
      <c r="P19" s="144">
        <f t="shared" si="10"/>
        <v>264.97461928934013</v>
      </c>
      <c r="Q19" s="145"/>
      <c r="R19" s="146">
        <f t="shared" si="11"/>
        <v>3.9746192893401018</v>
      </c>
      <c r="S19" s="145"/>
      <c r="T19" s="147">
        <v>261</v>
      </c>
      <c r="U19" s="145"/>
      <c r="V19" s="147">
        <f t="shared" si="12"/>
        <v>1589.8477157360408</v>
      </c>
      <c r="W19" s="145"/>
      <c r="X19" s="147">
        <f t="shared" si="13"/>
        <v>1566</v>
      </c>
      <c r="Z19" s="98"/>
      <c r="AB19" s="102" t="b">
        <f t="shared" si="9"/>
        <v>1</v>
      </c>
      <c r="AC19" s="152">
        <f t="shared" si="8"/>
        <v>0</v>
      </c>
      <c r="AF19" s="61"/>
      <c r="AH19" s="61"/>
      <c r="AI19" s="61"/>
      <c r="AJ19" s="98"/>
      <c r="AK19" s="98"/>
      <c r="AL19" s="98"/>
    </row>
    <row r="20" spans="1:38" ht="17.100000000000001" customHeight="1" x14ac:dyDescent="0.25">
      <c r="A20" s="1"/>
      <c r="B20" s="212">
        <v>1129</v>
      </c>
      <c r="C20" s="9"/>
      <c r="D20" s="200" t="s">
        <v>114</v>
      </c>
      <c r="E20" s="1"/>
      <c r="F20" s="220">
        <f>J20/(1-$N$4)</f>
        <v>325.55555555555554</v>
      </c>
      <c r="G20" s="25"/>
      <c r="H20" s="220">
        <f>F20*$N$4</f>
        <v>32.555555555555557</v>
      </c>
      <c r="I20" s="25"/>
      <c r="J20" s="220">
        <v>293</v>
      </c>
      <c r="K20" s="26"/>
      <c r="L20" s="220">
        <f>F20*6</f>
        <v>1953.3333333333333</v>
      </c>
      <c r="M20" s="25"/>
      <c r="N20" s="220">
        <f>J20*6</f>
        <v>1758</v>
      </c>
      <c r="O20" s="1"/>
      <c r="P20" s="201">
        <f t="shared" si="10"/>
        <v>264.97461928934013</v>
      </c>
      <c r="Q20" s="202"/>
      <c r="R20" s="203">
        <f t="shared" si="11"/>
        <v>3.9746192893401018</v>
      </c>
      <c r="S20" s="202"/>
      <c r="T20" s="204">
        <f>T19</f>
        <v>261</v>
      </c>
      <c r="U20" s="202"/>
      <c r="V20" s="204">
        <f t="shared" si="12"/>
        <v>1589.8477157360408</v>
      </c>
      <c r="W20" s="202"/>
      <c r="X20" s="204">
        <f t="shared" si="13"/>
        <v>1566</v>
      </c>
      <c r="Z20" s="98" t="str">
        <f t="shared" si="7"/>
        <v>1129Gestão Hospitalar (T) (Online)325,55555555555632,55555555555562931953,333333333331758</v>
      </c>
      <c r="AA20" s="7" t="s">
        <v>647</v>
      </c>
      <c r="AB20" s="102" t="b">
        <f t="shared" si="9"/>
        <v>0</v>
      </c>
      <c r="AC20" s="152">
        <f t="shared" si="8"/>
        <v>-0.18608478716584942</v>
      </c>
      <c r="AF20" s="61"/>
      <c r="AH20" s="61"/>
      <c r="AI20" s="61"/>
      <c r="AJ20" s="98"/>
      <c r="AK20" s="98"/>
      <c r="AL20" s="98"/>
    </row>
    <row r="21" spans="1:38" ht="17.100000000000001" customHeight="1" x14ac:dyDescent="0.25">
      <c r="A21" s="1"/>
      <c r="B21" s="180">
        <v>1120</v>
      </c>
      <c r="C21" s="9"/>
      <c r="D21" s="179" t="s">
        <v>43</v>
      </c>
      <c r="E21" s="1"/>
      <c r="F21" s="24">
        <f>J21/(1-$N$4)</f>
        <v>325.55555555555554</v>
      </c>
      <c r="G21" s="25"/>
      <c r="H21" s="24">
        <f>F21*$N$4</f>
        <v>32.555555555555557</v>
      </c>
      <c r="I21" s="25"/>
      <c r="J21" s="24">
        <v>293</v>
      </c>
      <c r="K21" s="26"/>
      <c r="L21" s="24">
        <f t="shared" si="5"/>
        <v>1953.3333333333333</v>
      </c>
      <c r="M21" s="25"/>
      <c r="N21" s="24">
        <f t="shared" si="6"/>
        <v>1758</v>
      </c>
      <c r="O21" s="1"/>
      <c r="P21" s="54">
        <f t="shared" si="10"/>
        <v>297.46192893401013</v>
      </c>
      <c r="Q21" s="55"/>
      <c r="R21" s="56">
        <f t="shared" si="11"/>
        <v>4.4619289340101522</v>
      </c>
      <c r="S21" s="55"/>
      <c r="T21" s="54">
        <f t="shared" si="2"/>
        <v>293</v>
      </c>
      <c r="U21" s="55"/>
      <c r="V21" s="57">
        <f t="shared" si="12"/>
        <v>1784.7715736040609</v>
      </c>
      <c r="W21" s="55"/>
      <c r="X21" s="57">
        <f t="shared" si="13"/>
        <v>1758</v>
      </c>
      <c r="Z21" s="98" t="str">
        <f t="shared" si="7"/>
        <v>1120Gestão Portuária (T)325,55555555555632,55555555555562931953,333333333331758</v>
      </c>
      <c r="AA21" s="101" t="s">
        <v>648</v>
      </c>
      <c r="AB21" s="102" t="b">
        <f t="shared" si="9"/>
        <v>1</v>
      </c>
      <c r="AC21" s="152">
        <f t="shared" si="8"/>
        <v>-8.6294416243654859E-2</v>
      </c>
      <c r="AF21" s="61"/>
      <c r="AH21" s="61"/>
      <c r="AI21" s="61"/>
      <c r="AJ21" s="98"/>
      <c r="AK21" s="98"/>
      <c r="AL21" s="98"/>
    </row>
    <row r="22" spans="1:38" ht="16.899999999999999" customHeight="1" x14ac:dyDescent="0.25">
      <c r="A22" s="1"/>
      <c r="B22" s="187">
        <v>1120</v>
      </c>
      <c r="C22" s="9"/>
      <c r="D22" s="141" t="s">
        <v>92</v>
      </c>
      <c r="E22" s="1"/>
      <c r="F22" s="24" t="s">
        <v>82</v>
      </c>
      <c r="G22" s="25"/>
      <c r="H22" s="24"/>
      <c r="I22" s="25"/>
      <c r="J22" s="24"/>
      <c r="K22" s="26"/>
      <c r="L22" s="24"/>
      <c r="M22" s="25"/>
      <c r="N22" s="24"/>
      <c r="O22" s="1"/>
      <c r="P22" s="144">
        <f t="shared" si="10"/>
        <v>264.97461928934013</v>
      </c>
      <c r="Q22" s="145"/>
      <c r="R22" s="146">
        <f t="shared" si="11"/>
        <v>3.9746192893401018</v>
      </c>
      <c r="S22" s="145"/>
      <c r="T22" s="147">
        <v>261</v>
      </c>
      <c r="U22" s="145"/>
      <c r="V22" s="147">
        <f t="shared" si="12"/>
        <v>1589.8477157360408</v>
      </c>
      <c r="W22" s="145"/>
      <c r="X22" s="147">
        <f t="shared" si="13"/>
        <v>1566</v>
      </c>
      <c r="Z22" s="98"/>
      <c r="AB22" s="102" t="b">
        <f t="shared" si="9"/>
        <v>1</v>
      </c>
      <c r="AC22" s="152">
        <f t="shared" si="8"/>
        <v>0</v>
      </c>
      <c r="AF22" s="61"/>
      <c r="AH22" s="61"/>
      <c r="AI22" s="61"/>
      <c r="AJ22" s="98"/>
      <c r="AK22" s="98"/>
      <c r="AL22" s="98"/>
    </row>
    <row r="23" spans="1:38" ht="17.100000000000001" customHeight="1" x14ac:dyDescent="0.25">
      <c r="A23" s="1"/>
      <c r="B23" s="212"/>
      <c r="C23" s="9"/>
      <c r="D23" s="200" t="s">
        <v>97</v>
      </c>
      <c r="E23" s="1"/>
      <c r="F23" s="220" t="s">
        <v>82</v>
      </c>
      <c r="G23" s="25"/>
      <c r="H23" s="220"/>
      <c r="I23" s="25"/>
      <c r="J23" s="220"/>
      <c r="K23" s="26"/>
      <c r="L23" s="220"/>
      <c r="M23" s="25"/>
      <c r="N23" s="220"/>
      <c r="O23" s="1"/>
      <c r="P23" s="201">
        <f t="shared" si="10"/>
        <v>264.97461928934013</v>
      </c>
      <c r="Q23" s="202"/>
      <c r="R23" s="203">
        <f t="shared" si="11"/>
        <v>3.9746192893401018</v>
      </c>
      <c r="S23" s="202"/>
      <c r="T23" s="204">
        <f>T20</f>
        <v>261</v>
      </c>
      <c r="U23" s="202"/>
      <c r="V23" s="204">
        <f t="shared" si="12"/>
        <v>1589.8477157360408</v>
      </c>
      <c r="W23" s="202"/>
      <c r="X23" s="204">
        <f t="shared" si="13"/>
        <v>1566</v>
      </c>
      <c r="Z23" s="98"/>
      <c r="AB23" s="102" t="b">
        <f t="shared" si="9"/>
        <v>1</v>
      </c>
      <c r="AC23" s="152">
        <f t="shared" si="8"/>
        <v>0</v>
      </c>
      <c r="AF23" s="61"/>
      <c r="AH23" s="61"/>
      <c r="AI23" s="61"/>
      <c r="AJ23" s="98"/>
      <c r="AK23" s="98"/>
      <c r="AL23" s="98"/>
    </row>
    <row r="24" spans="1:38" ht="17.100000000000001" customHeight="1" x14ac:dyDescent="0.25">
      <c r="A24" s="1"/>
      <c r="B24" s="22">
        <v>1105</v>
      </c>
      <c r="C24" s="9"/>
      <c r="D24" s="64" t="s">
        <v>15</v>
      </c>
      <c r="E24" s="1"/>
      <c r="F24" s="24">
        <f>J24/(1-$N$4)</f>
        <v>325.55555555555554</v>
      </c>
      <c r="G24" s="25"/>
      <c r="H24" s="24">
        <f>F24*$N$4</f>
        <v>32.555555555555557</v>
      </c>
      <c r="I24" s="25"/>
      <c r="J24" s="24">
        <v>293</v>
      </c>
      <c r="K24" s="26"/>
      <c r="L24" s="24">
        <f t="shared" si="5"/>
        <v>1953.3333333333333</v>
      </c>
      <c r="M24" s="25"/>
      <c r="N24" s="24">
        <f t="shared" si="6"/>
        <v>1758</v>
      </c>
      <c r="O24" s="1"/>
      <c r="P24" s="54">
        <f t="shared" si="10"/>
        <v>297.46192893401013</v>
      </c>
      <c r="Q24" s="55"/>
      <c r="R24" s="56">
        <f t="shared" si="11"/>
        <v>4.4619289340101522</v>
      </c>
      <c r="S24" s="55"/>
      <c r="T24" s="54">
        <f t="shared" si="2"/>
        <v>293</v>
      </c>
      <c r="U24" s="55"/>
      <c r="V24" s="57">
        <f t="shared" si="3"/>
        <v>1784.7715736040609</v>
      </c>
      <c r="W24" s="55"/>
      <c r="X24" s="57">
        <f t="shared" si="4"/>
        <v>1758</v>
      </c>
      <c r="Z24" s="98" t="str">
        <f t="shared" si="7"/>
        <v>1105Gestão de Recursos Humanos (T)325,55555555555632,55555555555562931953,333333333331758</v>
      </c>
      <c r="AA24" s="101" t="s">
        <v>649</v>
      </c>
      <c r="AB24" s="102" t="b">
        <f t="shared" si="9"/>
        <v>1</v>
      </c>
      <c r="AC24" s="152">
        <f t="shared" si="8"/>
        <v>-8.6294416243654859E-2</v>
      </c>
      <c r="AF24" s="61"/>
      <c r="AH24" s="61"/>
      <c r="AI24" s="61"/>
      <c r="AJ24" s="98"/>
      <c r="AK24" s="98"/>
      <c r="AL24" s="98"/>
    </row>
    <row r="25" spans="1:38" ht="17.100000000000001" customHeight="1" x14ac:dyDescent="0.25">
      <c r="A25" s="1"/>
      <c r="B25" s="180">
        <v>1128</v>
      </c>
      <c r="C25" s="9"/>
      <c r="D25" s="179" t="s">
        <v>42</v>
      </c>
      <c r="E25" s="1"/>
      <c r="F25" s="24">
        <f>J25/(1-$N$4)</f>
        <v>325.55555555555554</v>
      </c>
      <c r="G25" s="25"/>
      <c r="H25" s="24">
        <f>F25*$N$4</f>
        <v>32.555555555555557</v>
      </c>
      <c r="I25" s="25"/>
      <c r="J25" s="24">
        <v>293</v>
      </c>
      <c r="K25" s="26"/>
      <c r="L25" s="24">
        <f t="shared" si="5"/>
        <v>1953.3333333333333</v>
      </c>
      <c r="M25" s="25"/>
      <c r="N25" s="24">
        <f t="shared" si="6"/>
        <v>1758</v>
      </c>
      <c r="O25" s="1"/>
      <c r="P25" s="54">
        <f t="shared" si="10"/>
        <v>297.46192893401013</v>
      </c>
      <c r="Q25" s="55"/>
      <c r="R25" s="56">
        <f t="shared" si="11"/>
        <v>4.4619289340101522</v>
      </c>
      <c r="S25" s="55"/>
      <c r="T25" s="54">
        <f t="shared" si="2"/>
        <v>293</v>
      </c>
      <c r="U25" s="55"/>
      <c r="V25" s="57">
        <f>P25*6</f>
        <v>1784.7715736040609</v>
      </c>
      <c r="W25" s="55"/>
      <c r="X25" s="57">
        <f>T25*6</f>
        <v>1758</v>
      </c>
      <c r="Z25" s="98" t="str">
        <f t="shared" si="7"/>
        <v>1128Gestão de Seguros (T)325,55555555555632,55555555555562931953,333333333331758</v>
      </c>
      <c r="AA25" s="101" t="s">
        <v>650</v>
      </c>
      <c r="AB25" s="102" t="b">
        <f t="shared" si="9"/>
        <v>1</v>
      </c>
      <c r="AC25" s="152">
        <f t="shared" si="8"/>
        <v>-8.6294416243654859E-2</v>
      </c>
      <c r="AF25" s="61"/>
      <c r="AH25" s="61"/>
      <c r="AI25" s="61"/>
      <c r="AJ25" s="98"/>
      <c r="AK25" s="98"/>
      <c r="AL25" s="98"/>
    </row>
    <row r="26" spans="1:38" ht="17.100000000000001" customHeight="1" x14ac:dyDescent="0.25">
      <c r="A26" s="1"/>
      <c r="B26" s="187">
        <v>1128</v>
      </c>
      <c r="C26" s="9"/>
      <c r="D26" s="141" t="s">
        <v>93</v>
      </c>
      <c r="E26" s="1"/>
      <c r="F26" s="24" t="s">
        <v>82</v>
      </c>
      <c r="G26" s="25"/>
      <c r="H26" s="24"/>
      <c r="I26" s="25"/>
      <c r="J26" s="24"/>
      <c r="K26" s="26"/>
      <c r="L26" s="24"/>
      <c r="M26" s="25"/>
      <c r="N26" s="24"/>
      <c r="O26" s="1"/>
      <c r="P26" s="144">
        <f t="shared" si="10"/>
        <v>264.97461928934013</v>
      </c>
      <c r="Q26" s="145"/>
      <c r="R26" s="146">
        <f t="shared" si="11"/>
        <v>3.9746192893401018</v>
      </c>
      <c r="S26" s="145"/>
      <c r="T26" s="147">
        <v>261</v>
      </c>
      <c r="U26" s="145"/>
      <c r="V26" s="147">
        <f>P26*6</f>
        <v>1589.8477157360408</v>
      </c>
      <c r="W26" s="145"/>
      <c r="X26" s="147">
        <f>T26*6</f>
        <v>1566</v>
      </c>
      <c r="Z26" s="98"/>
      <c r="AB26" s="102" t="b">
        <f t="shared" si="9"/>
        <v>1</v>
      </c>
      <c r="AC26" s="152">
        <f t="shared" si="8"/>
        <v>0</v>
      </c>
      <c r="AF26" s="61"/>
      <c r="AH26" s="61"/>
      <c r="AI26" s="61"/>
      <c r="AJ26" s="98"/>
      <c r="AK26" s="98"/>
      <c r="AL26" s="98"/>
    </row>
    <row r="27" spans="1:38" ht="17.100000000000001" customHeight="1" x14ac:dyDescent="0.25">
      <c r="A27" s="9"/>
      <c r="B27" s="198">
        <v>1125</v>
      </c>
      <c r="C27" s="9"/>
      <c r="D27" s="197" t="s">
        <v>17</v>
      </c>
      <c r="E27" s="28"/>
      <c r="F27" s="24">
        <f>J27/(1-$N$4)</f>
        <v>325.55555555555554</v>
      </c>
      <c r="G27" s="25"/>
      <c r="H27" s="24">
        <f>F27*$N$4</f>
        <v>32.555555555555557</v>
      </c>
      <c r="I27" s="9"/>
      <c r="J27" s="24">
        <v>293</v>
      </c>
      <c r="K27" s="28"/>
      <c r="L27" s="24">
        <f t="shared" si="5"/>
        <v>1953.3333333333333</v>
      </c>
      <c r="M27" s="25"/>
      <c r="N27" s="24">
        <f t="shared" si="6"/>
        <v>1758</v>
      </c>
      <c r="O27" s="9"/>
      <c r="P27" s="54">
        <f t="shared" si="10"/>
        <v>297.46192893401013</v>
      </c>
      <c r="Q27" s="55"/>
      <c r="R27" s="56">
        <f t="shared" si="11"/>
        <v>4.4619289340101522</v>
      </c>
      <c r="S27" s="55"/>
      <c r="T27" s="54">
        <f t="shared" si="2"/>
        <v>293</v>
      </c>
      <c r="U27" s="55"/>
      <c r="V27" s="57">
        <f t="shared" si="3"/>
        <v>1784.7715736040609</v>
      </c>
      <c r="W27" s="55"/>
      <c r="X27" s="57">
        <f t="shared" si="4"/>
        <v>1758</v>
      </c>
      <c r="Z27" s="98" t="str">
        <f t="shared" si="7"/>
        <v>1125Gestão da Tecnologia da Informação (T)325,55555555555632,55555555555562931953,333333333331758</v>
      </c>
      <c r="AA27" s="101" t="s">
        <v>651</v>
      </c>
      <c r="AB27" s="102" t="b">
        <f t="shared" si="9"/>
        <v>1</v>
      </c>
      <c r="AC27" s="152">
        <f t="shared" si="8"/>
        <v>-8.6294416243654859E-2</v>
      </c>
      <c r="AF27" s="61"/>
      <c r="AH27" s="61"/>
      <c r="AI27" s="61"/>
      <c r="AJ27" s="98"/>
      <c r="AK27" s="98"/>
      <c r="AL27" s="98"/>
    </row>
    <row r="28" spans="1:38" ht="17.100000000000001" customHeight="1" x14ac:dyDescent="0.25">
      <c r="A28" s="1"/>
      <c r="B28" s="198">
        <v>1110</v>
      </c>
      <c r="C28" s="199"/>
      <c r="D28" s="140" t="s">
        <v>18</v>
      </c>
      <c r="E28" s="1"/>
      <c r="F28" s="24">
        <f>J28/(1-$N$4)</f>
        <v>325.55555555555554</v>
      </c>
      <c r="G28" s="25"/>
      <c r="H28" s="24">
        <f>F28*$N$4</f>
        <v>32.555555555555557</v>
      </c>
      <c r="I28" s="25"/>
      <c r="J28" s="24">
        <v>293</v>
      </c>
      <c r="K28" s="26"/>
      <c r="L28" s="24">
        <f t="shared" si="5"/>
        <v>1953.3333333333333</v>
      </c>
      <c r="M28" s="25"/>
      <c r="N28" s="24">
        <f t="shared" si="6"/>
        <v>1758</v>
      </c>
      <c r="O28" s="1"/>
      <c r="P28" s="54">
        <f t="shared" si="10"/>
        <v>297.46192893401013</v>
      </c>
      <c r="Q28" s="55"/>
      <c r="R28" s="56">
        <f t="shared" si="11"/>
        <v>4.4619289340101522</v>
      </c>
      <c r="S28" s="55"/>
      <c r="T28" s="54">
        <f t="shared" si="2"/>
        <v>293</v>
      </c>
      <c r="U28" s="55"/>
      <c r="V28" s="57">
        <f t="shared" si="3"/>
        <v>1784.7715736040609</v>
      </c>
      <c r="W28" s="55"/>
      <c r="X28" s="57">
        <f t="shared" si="4"/>
        <v>1758</v>
      </c>
      <c r="Z28" s="98" t="str">
        <f t="shared" si="7"/>
        <v>1110Gestão de Turismo (T)325,55555555555632,55555555555562931953,333333333331758</v>
      </c>
      <c r="AA28" s="101" t="s">
        <v>652</v>
      </c>
      <c r="AB28" s="102" t="b">
        <f t="shared" si="9"/>
        <v>1</v>
      </c>
      <c r="AC28" s="152">
        <f t="shared" si="8"/>
        <v>-8.6294416243654859E-2</v>
      </c>
      <c r="AF28" s="61"/>
      <c r="AH28" s="61"/>
      <c r="AI28" s="61"/>
      <c r="AJ28" s="98"/>
      <c r="AK28" s="98"/>
      <c r="AL28" s="98"/>
    </row>
    <row r="29" spans="1:38" ht="17.100000000000001" customHeight="1" x14ac:dyDescent="0.25">
      <c r="A29" s="1"/>
      <c r="B29" s="22">
        <v>1114</v>
      </c>
      <c r="C29" s="9"/>
      <c r="D29" s="64" t="s">
        <v>19</v>
      </c>
      <c r="E29" s="1"/>
      <c r="F29" s="24">
        <f>J29/(1-$N$4)</f>
        <v>325.55555555555554</v>
      </c>
      <c r="G29" s="25"/>
      <c r="H29" s="24">
        <f>F29*$N$4</f>
        <v>32.555555555555557</v>
      </c>
      <c r="I29" s="25"/>
      <c r="J29" s="24">
        <v>293</v>
      </c>
      <c r="K29" s="26"/>
      <c r="L29" s="24">
        <f t="shared" si="5"/>
        <v>1953.3333333333333</v>
      </c>
      <c r="M29" s="25"/>
      <c r="N29" s="24">
        <f t="shared" si="6"/>
        <v>1758</v>
      </c>
      <c r="O29" s="1"/>
      <c r="P29" s="54">
        <f t="shared" si="10"/>
        <v>297.46192893401013</v>
      </c>
      <c r="Q29" s="55"/>
      <c r="R29" s="56">
        <f t="shared" si="11"/>
        <v>4.4619289340101522</v>
      </c>
      <c r="S29" s="55"/>
      <c r="T29" s="54">
        <f t="shared" si="2"/>
        <v>293</v>
      </c>
      <c r="U29" s="55"/>
      <c r="V29" s="57">
        <f t="shared" si="3"/>
        <v>1784.7715736040609</v>
      </c>
      <c r="W29" s="55"/>
      <c r="X29" s="57">
        <f t="shared" si="4"/>
        <v>1758</v>
      </c>
      <c r="Z29" s="98" t="str">
        <f t="shared" si="7"/>
        <v>1114Gestão Financeira (T)325,55555555555632,55555555555562931953,333333333331758</v>
      </c>
      <c r="AA29" s="101" t="s">
        <v>653</v>
      </c>
      <c r="AB29" s="102" t="b">
        <f t="shared" si="9"/>
        <v>1</v>
      </c>
      <c r="AC29" s="152">
        <f t="shared" si="8"/>
        <v>-8.6294416243654859E-2</v>
      </c>
      <c r="AF29" s="61"/>
      <c r="AH29" s="61"/>
      <c r="AI29" s="61"/>
      <c r="AJ29" s="98"/>
      <c r="AK29" s="98"/>
      <c r="AL29" s="98"/>
    </row>
    <row r="30" spans="1:38" ht="17.100000000000001" customHeight="1" x14ac:dyDescent="0.25">
      <c r="A30" s="1"/>
      <c r="B30" s="22">
        <v>1132</v>
      </c>
      <c r="C30" s="9"/>
      <c r="D30" s="141" t="s">
        <v>94</v>
      </c>
      <c r="E30" s="1"/>
      <c r="F30" s="24" t="s">
        <v>82</v>
      </c>
      <c r="G30" s="25"/>
      <c r="H30" s="24"/>
      <c r="I30" s="25"/>
      <c r="J30" s="24"/>
      <c r="K30" s="26"/>
      <c r="L30" s="24"/>
      <c r="M30" s="25"/>
      <c r="N30" s="24"/>
      <c r="O30" s="1"/>
      <c r="P30" s="144">
        <f t="shared" si="10"/>
        <v>264.97461928934013</v>
      </c>
      <c r="Q30" s="145"/>
      <c r="R30" s="146">
        <f t="shared" si="11"/>
        <v>3.9746192893401018</v>
      </c>
      <c r="S30" s="145"/>
      <c r="T30" s="147">
        <v>261</v>
      </c>
      <c r="U30" s="145"/>
      <c r="V30" s="147">
        <f t="shared" si="3"/>
        <v>1589.8477157360408</v>
      </c>
      <c r="W30" s="145"/>
      <c r="X30" s="147">
        <f t="shared" si="4"/>
        <v>1566</v>
      </c>
      <c r="Z30" s="98"/>
      <c r="AB30" s="102" t="b">
        <f t="shared" si="9"/>
        <v>1</v>
      </c>
      <c r="AC30" s="152">
        <f t="shared" si="8"/>
        <v>0</v>
      </c>
      <c r="AF30" s="61"/>
      <c r="AH30" s="61"/>
      <c r="AI30" s="61"/>
      <c r="AJ30" s="98"/>
      <c r="AK30" s="98"/>
      <c r="AL30" s="98"/>
    </row>
    <row r="31" spans="1:38" ht="17.100000000000001" customHeight="1" x14ac:dyDescent="0.25">
      <c r="A31" s="1"/>
      <c r="B31" s="22">
        <v>1115</v>
      </c>
      <c r="C31" s="9"/>
      <c r="D31" s="64" t="s">
        <v>20</v>
      </c>
      <c r="E31" s="1"/>
      <c r="F31" s="24">
        <f>J31/(1-$N$4)</f>
        <v>325.55555555555554</v>
      </c>
      <c r="G31" s="25"/>
      <c r="H31" s="24">
        <f>F31*$N$4</f>
        <v>32.555555555555557</v>
      </c>
      <c r="I31" s="25"/>
      <c r="J31" s="24">
        <v>293</v>
      </c>
      <c r="K31" s="26"/>
      <c r="L31" s="24">
        <f t="shared" si="5"/>
        <v>1953.3333333333333</v>
      </c>
      <c r="M31" s="25"/>
      <c r="N31" s="24">
        <f t="shared" si="6"/>
        <v>1758</v>
      </c>
      <c r="O31" s="1"/>
      <c r="P31" s="54">
        <f t="shared" si="10"/>
        <v>297.46192893401013</v>
      </c>
      <c r="Q31" s="55"/>
      <c r="R31" s="56">
        <f t="shared" si="11"/>
        <v>4.4619289340101522</v>
      </c>
      <c r="S31" s="55"/>
      <c r="T31" s="54">
        <f t="shared" si="2"/>
        <v>293</v>
      </c>
      <c r="U31" s="55"/>
      <c r="V31" s="57">
        <f t="shared" si="3"/>
        <v>1784.7715736040609</v>
      </c>
      <c r="W31" s="55"/>
      <c r="X31" s="57">
        <f t="shared" si="4"/>
        <v>1758</v>
      </c>
      <c r="Z31" s="98" t="str">
        <f t="shared" si="7"/>
        <v>1115Gestão Pública (T)325,55555555555632,55555555555562931953,333333333331758</v>
      </c>
      <c r="AA31" s="101" t="s">
        <v>654</v>
      </c>
      <c r="AB31" s="102" t="b">
        <f t="shared" si="9"/>
        <v>1</v>
      </c>
      <c r="AC31" s="152">
        <f t="shared" si="8"/>
        <v>-8.6294416243654859E-2</v>
      </c>
      <c r="AF31" s="61"/>
      <c r="AH31" s="61"/>
      <c r="AI31" s="61"/>
      <c r="AJ31" s="98"/>
      <c r="AK31" s="98"/>
      <c r="AL31" s="98"/>
    </row>
    <row r="32" spans="1:38" ht="17.100000000000001" customHeight="1" x14ac:dyDescent="0.25">
      <c r="A32" s="1"/>
      <c r="B32" s="22">
        <v>1126</v>
      </c>
      <c r="C32" s="9"/>
      <c r="D32" s="64" t="s">
        <v>44</v>
      </c>
      <c r="E32" s="1"/>
      <c r="F32" s="24">
        <f>J32/(1-$N$4)</f>
        <v>325.55555555555554</v>
      </c>
      <c r="G32" s="25"/>
      <c r="H32" s="24">
        <f>F32*$N$4</f>
        <v>32.555555555555557</v>
      </c>
      <c r="I32" s="25"/>
      <c r="J32" s="24">
        <v>293</v>
      </c>
      <c r="K32" s="26"/>
      <c r="L32" s="24">
        <f t="shared" si="5"/>
        <v>1953.3333333333333</v>
      </c>
      <c r="M32" s="25"/>
      <c r="N32" s="24">
        <f t="shared" si="6"/>
        <v>1758</v>
      </c>
      <c r="O32" s="1"/>
      <c r="P32" s="54">
        <f t="shared" si="10"/>
        <v>297.46192893401013</v>
      </c>
      <c r="Q32" s="55"/>
      <c r="R32" s="56">
        <f t="shared" si="11"/>
        <v>4.4619289340101522</v>
      </c>
      <c r="S32" s="55"/>
      <c r="T32" s="54">
        <f t="shared" si="2"/>
        <v>293</v>
      </c>
      <c r="U32" s="55"/>
      <c r="V32" s="57">
        <f>P32*6</f>
        <v>1784.7715736040609</v>
      </c>
      <c r="W32" s="55"/>
      <c r="X32" s="57">
        <f>T32*6</f>
        <v>1758</v>
      </c>
      <c r="Z32" s="98" t="str">
        <f t="shared" si="7"/>
        <v>1126Jogos Digitais (T)325,55555555555632,55555555555562931953,333333333331758</v>
      </c>
      <c r="AA32" s="101" t="s">
        <v>655</v>
      </c>
      <c r="AB32" s="102" t="b">
        <f t="shared" si="9"/>
        <v>1</v>
      </c>
      <c r="AC32" s="152">
        <f t="shared" si="8"/>
        <v>-8.6294416243654859E-2</v>
      </c>
      <c r="AF32" s="61"/>
      <c r="AH32" s="61"/>
      <c r="AI32" s="61"/>
      <c r="AJ32" s="98"/>
      <c r="AK32" s="98"/>
      <c r="AL32" s="98"/>
    </row>
    <row r="33" spans="1:38" ht="17.100000000000001" customHeight="1" x14ac:dyDescent="0.25">
      <c r="A33" s="1"/>
      <c r="B33" s="198">
        <v>1122</v>
      </c>
      <c r="C33" s="199"/>
      <c r="D33" s="140" t="s">
        <v>21</v>
      </c>
      <c r="E33" s="1"/>
      <c r="F33" s="24">
        <f>J33/(1-$N$4)</f>
        <v>340</v>
      </c>
      <c r="G33" s="25"/>
      <c r="H33" s="24">
        <f>F33*$N$4</f>
        <v>34</v>
      </c>
      <c r="I33" s="25"/>
      <c r="J33" s="24">
        <v>306</v>
      </c>
      <c r="K33" s="26"/>
      <c r="L33" s="24">
        <f t="shared" si="5"/>
        <v>2040</v>
      </c>
      <c r="M33" s="25"/>
      <c r="N33" s="24">
        <f t="shared" si="6"/>
        <v>1836</v>
      </c>
      <c r="O33" s="1"/>
      <c r="P33" s="54">
        <f t="shared" si="10"/>
        <v>310.65989847715736</v>
      </c>
      <c r="Q33" s="55"/>
      <c r="R33" s="56">
        <f t="shared" si="11"/>
        <v>4.6598984771573599</v>
      </c>
      <c r="S33" s="55"/>
      <c r="T33" s="54">
        <f t="shared" si="2"/>
        <v>306</v>
      </c>
      <c r="U33" s="55"/>
      <c r="V33" s="57">
        <f t="shared" si="3"/>
        <v>1863.959390862944</v>
      </c>
      <c r="W33" s="55"/>
      <c r="X33" s="57">
        <f t="shared" si="4"/>
        <v>1836</v>
      </c>
      <c r="Z33" s="98" t="str">
        <f t="shared" si="7"/>
        <v>1122Letras - Língua Estrangeira (L)3403430620401836</v>
      </c>
      <c r="AA33" s="101" t="s">
        <v>656</v>
      </c>
      <c r="AB33" s="102" t="b">
        <f t="shared" si="9"/>
        <v>1</v>
      </c>
      <c r="AC33" s="152">
        <f t="shared" si="8"/>
        <v>-8.6294416243654859E-2</v>
      </c>
      <c r="AF33" s="61"/>
      <c r="AH33" s="61"/>
      <c r="AI33" s="61"/>
      <c r="AJ33" s="98"/>
      <c r="AK33" s="98"/>
      <c r="AL33" s="98"/>
    </row>
    <row r="34" spans="1:38" ht="17.100000000000001" customHeight="1" x14ac:dyDescent="0.25">
      <c r="A34" s="1"/>
      <c r="B34" s="198">
        <v>1121</v>
      </c>
      <c r="C34" s="199"/>
      <c r="D34" s="140" t="s">
        <v>22</v>
      </c>
      <c r="E34" s="1"/>
      <c r="F34" s="24">
        <f>J34/(1-$N$4)</f>
        <v>340</v>
      </c>
      <c r="G34" s="25"/>
      <c r="H34" s="24">
        <f>F34*$N$4</f>
        <v>34</v>
      </c>
      <c r="I34" s="25"/>
      <c r="J34" s="24">
        <v>306</v>
      </c>
      <c r="K34" s="26"/>
      <c r="L34" s="24">
        <f t="shared" si="5"/>
        <v>2040</v>
      </c>
      <c r="M34" s="25"/>
      <c r="N34" s="24">
        <f t="shared" si="6"/>
        <v>1836</v>
      </c>
      <c r="O34" s="1"/>
      <c r="P34" s="54">
        <f t="shared" si="10"/>
        <v>310.65989847715736</v>
      </c>
      <c r="Q34" s="55"/>
      <c r="R34" s="56">
        <f t="shared" si="11"/>
        <v>4.6598984771573599</v>
      </c>
      <c r="S34" s="55"/>
      <c r="T34" s="54">
        <f t="shared" si="2"/>
        <v>306</v>
      </c>
      <c r="U34" s="55"/>
      <c r="V34" s="57">
        <f t="shared" si="3"/>
        <v>1863.959390862944</v>
      </c>
      <c r="W34" s="55"/>
      <c r="X34" s="57">
        <f t="shared" si="4"/>
        <v>1836</v>
      </c>
      <c r="Z34" s="98" t="str">
        <f t="shared" si="7"/>
        <v>1121Letras - Língua Portuguesa (L)3403430620401836</v>
      </c>
      <c r="AA34" s="101" t="s">
        <v>657</v>
      </c>
      <c r="AB34" s="102" t="b">
        <f t="shared" si="9"/>
        <v>1</v>
      </c>
      <c r="AC34" s="152">
        <f t="shared" si="8"/>
        <v>-8.6294416243654859E-2</v>
      </c>
      <c r="AF34" s="61"/>
      <c r="AH34" s="61"/>
      <c r="AI34" s="61"/>
      <c r="AJ34" s="98"/>
      <c r="AK34" s="98"/>
      <c r="AL34" s="98"/>
    </row>
    <row r="35" spans="1:38" ht="17.100000000000001" customHeight="1" x14ac:dyDescent="0.25">
      <c r="A35" s="1"/>
      <c r="B35" s="22">
        <v>2009</v>
      </c>
      <c r="C35" s="9"/>
      <c r="D35" s="139" t="s">
        <v>78</v>
      </c>
      <c r="E35" s="1"/>
      <c r="F35" s="24" t="s">
        <v>82</v>
      </c>
      <c r="G35" s="25"/>
      <c r="H35" s="24"/>
      <c r="I35" s="25"/>
      <c r="J35" s="24"/>
      <c r="K35" s="26"/>
      <c r="L35" s="24"/>
      <c r="M35" s="25"/>
      <c r="N35" s="24"/>
      <c r="O35" s="1"/>
      <c r="P35" s="148">
        <f t="shared" si="10"/>
        <v>293.40101522842639</v>
      </c>
      <c r="Q35" s="149"/>
      <c r="R35" s="150">
        <f t="shared" si="11"/>
        <v>4.4010152284263953</v>
      </c>
      <c r="S35" s="149"/>
      <c r="T35" s="151">
        <v>289</v>
      </c>
      <c r="U35" s="149"/>
      <c r="V35" s="151">
        <f>P35*6</f>
        <v>1760.4060913705584</v>
      </c>
      <c r="W35" s="149"/>
      <c r="X35" s="151">
        <f>T35*6</f>
        <v>1734</v>
      </c>
      <c r="Z35" s="98"/>
      <c r="AB35" s="102" t="b">
        <f t="shared" si="9"/>
        <v>1</v>
      </c>
      <c r="AC35" s="152">
        <f t="shared" si="8"/>
        <v>0</v>
      </c>
      <c r="AF35" s="61"/>
      <c r="AH35" s="61"/>
      <c r="AI35" s="61"/>
      <c r="AJ35" s="98"/>
      <c r="AK35" s="98"/>
      <c r="AL35" s="98"/>
    </row>
    <row r="36" spans="1:38" ht="17.100000000000001" customHeight="1" x14ac:dyDescent="0.25">
      <c r="A36" s="1"/>
      <c r="B36" s="198">
        <v>1101</v>
      </c>
      <c r="C36" s="199"/>
      <c r="D36" s="140" t="s">
        <v>23</v>
      </c>
      <c r="E36" s="1"/>
      <c r="F36" s="24">
        <f>J36/(1-$N$4)</f>
        <v>340</v>
      </c>
      <c r="G36" s="25"/>
      <c r="H36" s="24">
        <f>F36*$N$4</f>
        <v>34</v>
      </c>
      <c r="I36" s="25"/>
      <c r="J36" s="24">
        <v>306</v>
      </c>
      <c r="K36" s="26"/>
      <c r="L36" s="24">
        <f t="shared" si="5"/>
        <v>2040</v>
      </c>
      <c r="M36" s="25"/>
      <c r="N36" s="24">
        <f t="shared" si="6"/>
        <v>1836</v>
      </c>
      <c r="O36" s="1"/>
      <c r="P36" s="54">
        <f t="shared" si="10"/>
        <v>310.65989847715736</v>
      </c>
      <c r="Q36" s="55"/>
      <c r="R36" s="56">
        <f t="shared" si="11"/>
        <v>4.6598984771573599</v>
      </c>
      <c r="S36" s="55"/>
      <c r="T36" s="54">
        <f t="shared" si="2"/>
        <v>306</v>
      </c>
      <c r="U36" s="55"/>
      <c r="V36" s="57">
        <f t="shared" si="3"/>
        <v>1863.959390862944</v>
      </c>
      <c r="W36" s="55"/>
      <c r="X36" s="57">
        <f t="shared" si="4"/>
        <v>1836</v>
      </c>
      <c r="Z36" s="98" t="str">
        <f t="shared" si="7"/>
        <v>1101Letras Português / Espanhol (L)3403430620401836</v>
      </c>
      <c r="AA36" s="101" t="s">
        <v>658</v>
      </c>
      <c r="AB36" s="102" t="b">
        <f t="shared" si="9"/>
        <v>1</v>
      </c>
      <c r="AC36" s="152">
        <f t="shared" si="8"/>
        <v>-8.6294416243654859E-2</v>
      </c>
      <c r="AF36" s="61"/>
      <c r="AH36" s="61"/>
      <c r="AI36" s="61"/>
      <c r="AJ36" s="98"/>
      <c r="AK36" s="98"/>
      <c r="AL36" s="98"/>
    </row>
    <row r="37" spans="1:38" ht="17.100000000000001" customHeight="1" x14ac:dyDescent="0.25">
      <c r="A37" s="1"/>
      <c r="B37" s="22">
        <v>2010</v>
      </c>
      <c r="C37" s="9"/>
      <c r="D37" s="139" t="s">
        <v>79</v>
      </c>
      <c r="E37" s="1"/>
      <c r="F37" s="24" t="s">
        <v>82</v>
      </c>
      <c r="G37" s="25"/>
      <c r="H37" s="24"/>
      <c r="I37" s="25"/>
      <c r="J37" s="24"/>
      <c r="K37" s="26"/>
      <c r="L37" s="24"/>
      <c r="M37" s="25"/>
      <c r="N37" s="24"/>
      <c r="O37" s="1"/>
      <c r="P37" s="148">
        <f t="shared" si="10"/>
        <v>293.40101522842639</v>
      </c>
      <c r="Q37" s="149"/>
      <c r="R37" s="150">
        <f t="shared" si="11"/>
        <v>4.4010152284263953</v>
      </c>
      <c r="S37" s="149"/>
      <c r="T37" s="151">
        <v>289</v>
      </c>
      <c r="U37" s="149"/>
      <c r="V37" s="151">
        <f>P37*6</f>
        <v>1760.4060913705584</v>
      </c>
      <c r="W37" s="149"/>
      <c r="X37" s="151">
        <f>T37*6</f>
        <v>1734</v>
      </c>
      <c r="Z37" s="98"/>
      <c r="AB37" s="102" t="b">
        <f t="shared" si="9"/>
        <v>1</v>
      </c>
      <c r="AC37" s="152">
        <f t="shared" si="8"/>
        <v>0</v>
      </c>
      <c r="AF37" s="61"/>
      <c r="AH37" s="61"/>
      <c r="AI37" s="61"/>
      <c r="AJ37" s="98"/>
      <c r="AK37" s="98"/>
      <c r="AL37" s="98"/>
    </row>
    <row r="38" spans="1:38" ht="17.100000000000001" customHeight="1" x14ac:dyDescent="0.25">
      <c r="A38" s="1"/>
      <c r="B38" s="22">
        <v>1106</v>
      </c>
      <c r="C38" s="9"/>
      <c r="D38" s="64" t="s">
        <v>24</v>
      </c>
      <c r="E38" s="1"/>
      <c r="F38" s="24">
        <f>J38/(1-$N$4)</f>
        <v>325.55555555555554</v>
      </c>
      <c r="G38" s="25"/>
      <c r="H38" s="24">
        <f>F38*$N$4</f>
        <v>32.555555555555557</v>
      </c>
      <c r="I38" s="25"/>
      <c r="J38" s="24">
        <v>293</v>
      </c>
      <c r="K38" s="26"/>
      <c r="L38" s="24">
        <f t="shared" si="5"/>
        <v>1953.3333333333333</v>
      </c>
      <c r="M38" s="25"/>
      <c r="N38" s="24">
        <f t="shared" si="6"/>
        <v>1758</v>
      </c>
      <c r="O38" s="1"/>
      <c r="P38" s="54">
        <f t="shared" si="10"/>
        <v>297.46192893401013</v>
      </c>
      <c r="Q38" s="55"/>
      <c r="R38" s="56">
        <f t="shared" si="11"/>
        <v>4.4619289340101522</v>
      </c>
      <c r="S38" s="55"/>
      <c r="T38" s="54">
        <f t="shared" si="2"/>
        <v>293</v>
      </c>
      <c r="U38" s="55"/>
      <c r="V38" s="57">
        <f t="shared" si="3"/>
        <v>1784.7715736040609</v>
      </c>
      <c r="W38" s="55"/>
      <c r="X38" s="57">
        <f t="shared" si="4"/>
        <v>1758</v>
      </c>
      <c r="Z38" s="98" t="str">
        <f t="shared" si="7"/>
        <v>1106Logística (T)325,55555555555632,55555555555562931953,333333333331758</v>
      </c>
      <c r="AA38" s="101" t="s">
        <v>659</v>
      </c>
      <c r="AB38" s="102" t="b">
        <f t="shared" si="9"/>
        <v>1</v>
      </c>
      <c r="AC38" s="152">
        <f t="shared" si="8"/>
        <v>-8.6294416243654859E-2</v>
      </c>
      <c r="AF38" s="61"/>
      <c r="AH38" s="61"/>
      <c r="AI38" s="61"/>
      <c r="AJ38" s="98"/>
      <c r="AK38" s="98"/>
      <c r="AL38" s="98"/>
    </row>
    <row r="39" spans="1:38" ht="17.100000000000001" customHeight="1" x14ac:dyDescent="0.25">
      <c r="A39" s="1"/>
      <c r="B39" s="22">
        <v>1131</v>
      </c>
      <c r="C39" s="9"/>
      <c r="D39" s="64" t="s">
        <v>25</v>
      </c>
      <c r="E39" s="1"/>
      <c r="F39" s="24">
        <f>J39/(1-$N$4)</f>
        <v>325.55555555555554</v>
      </c>
      <c r="G39" s="25"/>
      <c r="H39" s="24">
        <f>F39*$N$4</f>
        <v>32.555555555555557</v>
      </c>
      <c r="I39" s="25"/>
      <c r="J39" s="24">
        <v>293</v>
      </c>
      <c r="K39" s="26"/>
      <c r="L39" s="24">
        <f t="shared" si="5"/>
        <v>1953.3333333333333</v>
      </c>
      <c r="M39" s="25"/>
      <c r="N39" s="24">
        <f t="shared" si="6"/>
        <v>1758</v>
      </c>
      <c r="O39" s="1"/>
      <c r="P39" s="54">
        <f t="shared" si="10"/>
        <v>297.46192893401013</v>
      </c>
      <c r="Q39" s="55"/>
      <c r="R39" s="56">
        <f t="shared" si="11"/>
        <v>4.4619289340101522</v>
      </c>
      <c r="S39" s="55"/>
      <c r="T39" s="54">
        <f t="shared" si="2"/>
        <v>293</v>
      </c>
      <c r="U39" s="55"/>
      <c r="V39" s="57">
        <f t="shared" si="3"/>
        <v>1784.7715736040609</v>
      </c>
      <c r="W39" s="55"/>
      <c r="X39" s="57">
        <f t="shared" si="4"/>
        <v>1758</v>
      </c>
      <c r="Z39" s="98" t="str">
        <f t="shared" si="7"/>
        <v>1131Marketing (T)325,55555555555632,55555555555562931953,333333333331758</v>
      </c>
      <c r="AA39" s="101" t="s">
        <v>660</v>
      </c>
      <c r="AB39" s="102" t="b">
        <f t="shared" si="9"/>
        <v>0</v>
      </c>
      <c r="AC39" s="152">
        <f t="shared" si="8"/>
        <v>-8.6294416243654859E-2</v>
      </c>
      <c r="AF39" s="61"/>
      <c r="AH39" s="61"/>
      <c r="AI39" s="61"/>
      <c r="AJ39" s="98"/>
      <c r="AK39" s="98"/>
      <c r="AL39" s="98"/>
    </row>
    <row r="40" spans="1:38" ht="17.100000000000001" customHeight="1" x14ac:dyDescent="0.25">
      <c r="A40" s="1"/>
      <c r="B40" s="212">
        <v>1104</v>
      </c>
      <c r="C40" s="9"/>
      <c r="D40" s="200" t="s">
        <v>113</v>
      </c>
      <c r="E40" s="1"/>
      <c r="F40" s="220">
        <f>J40/(1-$N$4)</f>
        <v>293.33333333333331</v>
      </c>
      <c r="G40" s="25"/>
      <c r="H40" s="220">
        <f>F40*$N$4</f>
        <v>29.333333333333332</v>
      </c>
      <c r="I40" s="25"/>
      <c r="J40" s="220">
        <v>264</v>
      </c>
      <c r="K40" s="26"/>
      <c r="L40" s="220">
        <f t="shared" si="5"/>
        <v>1760</v>
      </c>
      <c r="M40" s="25"/>
      <c r="N40" s="220">
        <f t="shared" si="6"/>
        <v>1584</v>
      </c>
      <c r="O40" s="1"/>
      <c r="P40" s="201">
        <f t="shared" si="10"/>
        <v>268.02030456852793</v>
      </c>
      <c r="Q40" s="202"/>
      <c r="R40" s="203">
        <f t="shared" si="11"/>
        <v>4.0203045685279193</v>
      </c>
      <c r="S40" s="202"/>
      <c r="T40" s="204">
        <f t="shared" si="2"/>
        <v>264</v>
      </c>
      <c r="U40" s="202"/>
      <c r="V40" s="204">
        <f>P40*6</f>
        <v>1608.1218274111675</v>
      </c>
      <c r="W40" s="202"/>
      <c r="X40" s="204">
        <f>T40*6</f>
        <v>1584</v>
      </c>
      <c r="Z40" s="98" t="str">
        <f t="shared" si="7"/>
        <v>1104Marketing (T) - currículo 6 (online)293,33333333333329,333333333333326417601584</v>
      </c>
      <c r="AA40" s="7" t="s">
        <v>661</v>
      </c>
      <c r="AB40" s="102" t="b">
        <f t="shared" si="9"/>
        <v>0</v>
      </c>
      <c r="AC40" s="152">
        <f t="shared" si="8"/>
        <v>-8.6294416243654748E-2</v>
      </c>
      <c r="AF40" s="61"/>
      <c r="AH40" s="61"/>
      <c r="AI40" s="61"/>
      <c r="AJ40" s="98"/>
      <c r="AK40" s="98"/>
      <c r="AL40" s="98"/>
    </row>
    <row r="41" spans="1:38" ht="17.100000000000001" customHeight="1" x14ac:dyDescent="0.25">
      <c r="A41" s="1"/>
      <c r="B41" s="212">
        <v>1104</v>
      </c>
      <c r="C41" s="9"/>
      <c r="D41" s="200" t="s">
        <v>95</v>
      </c>
      <c r="E41" s="1"/>
      <c r="F41" s="220" t="s">
        <v>82</v>
      </c>
      <c r="G41" s="25"/>
      <c r="H41" s="220"/>
      <c r="I41" s="25"/>
      <c r="J41" s="220"/>
      <c r="K41" s="26"/>
      <c r="L41" s="220"/>
      <c r="M41" s="25"/>
      <c r="N41" s="220"/>
      <c r="O41" s="1"/>
      <c r="P41" s="243">
        <f>T41/(1-$X$4)</f>
        <v>241.62436548223351</v>
      </c>
      <c r="Q41" s="244"/>
      <c r="R41" s="245">
        <f>P41*$X$4</f>
        <v>3.6243654822335025</v>
      </c>
      <c r="S41" s="244"/>
      <c r="T41" s="246">
        <f>ROUND((IFERROR(T30*('Reaj 2016 - Região ABC e GRU'!T41/'Reaj 2016 - Região ABC e GRU'!T42),"")),0)</f>
        <v>238</v>
      </c>
      <c r="U41" s="202"/>
      <c r="V41" s="204">
        <f>P41*6</f>
        <v>1449.746192893401</v>
      </c>
      <c r="W41" s="202"/>
      <c r="X41" s="204">
        <f>T41*6</f>
        <v>1428</v>
      </c>
      <c r="Z41" s="98"/>
      <c r="AB41" s="102" t="b">
        <f>Z41=AA41</f>
        <v>1</v>
      </c>
      <c r="AC41" s="152">
        <f>IFERROR(P41/F41-1,0)</f>
        <v>0</v>
      </c>
      <c r="AF41" s="61"/>
      <c r="AH41" s="61"/>
      <c r="AI41" s="61"/>
      <c r="AJ41" s="98"/>
      <c r="AK41" s="98"/>
      <c r="AL41" s="98"/>
    </row>
    <row r="42" spans="1:38" ht="17.100000000000001" customHeight="1" x14ac:dyDescent="0.25">
      <c r="A42" s="1"/>
      <c r="B42" s="198">
        <v>1111</v>
      </c>
      <c r="C42" s="199"/>
      <c r="D42" s="140" t="s">
        <v>40</v>
      </c>
      <c r="E42" s="1"/>
      <c r="F42" s="24">
        <f>J42/(1-$N$4)</f>
        <v>340</v>
      </c>
      <c r="G42" s="25"/>
      <c r="H42" s="24">
        <f>F42*$N$4</f>
        <v>34</v>
      </c>
      <c r="I42" s="25"/>
      <c r="J42" s="24">
        <v>306</v>
      </c>
      <c r="K42" s="26"/>
      <c r="L42" s="24">
        <f t="shared" si="5"/>
        <v>2040</v>
      </c>
      <c r="M42" s="25"/>
      <c r="N42" s="24">
        <f t="shared" si="6"/>
        <v>1836</v>
      </c>
      <c r="O42" s="1"/>
      <c r="P42" s="54">
        <f t="shared" si="10"/>
        <v>310.65989847715736</v>
      </c>
      <c r="Q42" s="55"/>
      <c r="R42" s="56">
        <f t="shared" si="11"/>
        <v>4.6598984771573599</v>
      </c>
      <c r="S42" s="55"/>
      <c r="T42" s="54">
        <f t="shared" si="2"/>
        <v>306</v>
      </c>
      <c r="U42" s="55"/>
      <c r="V42" s="57">
        <f>P42*6</f>
        <v>1863.959390862944</v>
      </c>
      <c r="W42" s="55"/>
      <c r="X42" s="57">
        <f>T42*6</f>
        <v>1836</v>
      </c>
      <c r="Z42" s="98" t="str">
        <f t="shared" si="7"/>
        <v>1111Matemática (L)3403430620401836</v>
      </c>
      <c r="AA42" s="101" t="s">
        <v>662</v>
      </c>
      <c r="AB42" s="102" t="b">
        <f t="shared" si="9"/>
        <v>1</v>
      </c>
      <c r="AC42" s="152">
        <f t="shared" si="8"/>
        <v>-8.6294416243654859E-2</v>
      </c>
      <c r="AF42" s="61"/>
      <c r="AH42" s="61"/>
      <c r="AI42" s="61"/>
      <c r="AJ42" s="98"/>
      <c r="AK42" s="98"/>
      <c r="AL42" s="98"/>
    </row>
    <row r="43" spans="1:38" ht="17.100000000000001" customHeight="1" x14ac:dyDescent="0.25">
      <c r="A43" s="1"/>
      <c r="B43" s="22">
        <v>2006</v>
      </c>
      <c r="C43" s="9"/>
      <c r="D43" s="139" t="s">
        <v>80</v>
      </c>
      <c r="E43" s="1"/>
      <c r="F43" s="24" t="s">
        <v>82</v>
      </c>
      <c r="G43" s="25"/>
      <c r="H43" s="24"/>
      <c r="I43" s="25"/>
      <c r="J43" s="24"/>
      <c r="K43" s="26"/>
      <c r="L43" s="24"/>
      <c r="M43" s="25"/>
      <c r="N43" s="24"/>
      <c r="O43" s="1"/>
      <c r="P43" s="148">
        <f t="shared" si="10"/>
        <v>293.40101522842639</v>
      </c>
      <c r="Q43" s="149"/>
      <c r="R43" s="150">
        <f t="shared" si="11"/>
        <v>4.4010152284263953</v>
      </c>
      <c r="S43" s="149"/>
      <c r="T43" s="151">
        <v>289</v>
      </c>
      <c r="U43" s="149"/>
      <c r="V43" s="151">
        <f>P43*6</f>
        <v>1760.4060913705584</v>
      </c>
      <c r="W43" s="149"/>
      <c r="X43" s="151">
        <f>T43*6</f>
        <v>1734</v>
      </c>
      <c r="Z43" s="98"/>
      <c r="AB43" s="102" t="b">
        <f t="shared" si="9"/>
        <v>1</v>
      </c>
      <c r="AC43" s="152">
        <f t="shared" si="8"/>
        <v>0</v>
      </c>
      <c r="AF43" s="61"/>
      <c r="AH43" s="61"/>
      <c r="AI43" s="61"/>
      <c r="AJ43" s="98"/>
      <c r="AK43" s="98"/>
      <c r="AL43" s="98"/>
    </row>
    <row r="44" spans="1:38" x14ac:dyDescent="0.25">
      <c r="A44" s="1"/>
      <c r="B44" s="22">
        <v>1102</v>
      </c>
      <c r="C44" s="9"/>
      <c r="D44" s="64" t="s">
        <v>26</v>
      </c>
      <c r="E44" s="1"/>
      <c r="F44" s="24">
        <f>J44/(1-$N$4)</f>
        <v>340</v>
      </c>
      <c r="G44" s="25"/>
      <c r="H44" s="24">
        <f>F44*$N$4</f>
        <v>34</v>
      </c>
      <c r="I44" s="25"/>
      <c r="J44" s="24">
        <v>306</v>
      </c>
      <c r="K44" s="26"/>
      <c r="L44" s="24">
        <f t="shared" si="5"/>
        <v>2040</v>
      </c>
      <c r="M44" s="25"/>
      <c r="N44" s="24">
        <f t="shared" si="6"/>
        <v>1836</v>
      </c>
      <c r="O44" s="1"/>
      <c r="P44" s="54">
        <f t="shared" si="10"/>
        <v>310.65989847715736</v>
      </c>
      <c r="Q44" s="55"/>
      <c r="R44" s="56">
        <f t="shared" si="11"/>
        <v>4.6598984771573599</v>
      </c>
      <c r="S44" s="55"/>
      <c r="T44" s="54">
        <f t="shared" si="2"/>
        <v>306</v>
      </c>
      <c r="U44" s="55"/>
      <c r="V44" s="57">
        <f t="shared" si="3"/>
        <v>1863.959390862944</v>
      </c>
      <c r="W44" s="55"/>
      <c r="X44" s="57">
        <f t="shared" si="4"/>
        <v>1836</v>
      </c>
      <c r="Z44" s="98" t="str">
        <f t="shared" si="7"/>
        <v>1102Pedagogia (L) - Docência na Ed Infantil e nas Séries Iniciais do EF3403430620401836</v>
      </c>
      <c r="AA44" s="101" t="s">
        <v>663</v>
      </c>
      <c r="AB44" s="102" t="b">
        <f t="shared" si="9"/>
        <v>1</v>
      </c>
      <c r="AC44" s="152">
        <f t="shared" si="8"/>
        <v>-8.6294416243654859E-2</v>
      </c>
      <c r="AF44" s="61"/>
      <c r="AH44" s="61"/>
      <c r="AI44" s="61"/>
      <c r="AJ44" s="98"/>
      <c r="AK44" s="98"/>
      <c r="AL44" s="98"/>
    </row>
    <row r="45" spans="1:38" ht="17.100000000000001" customHeight="1" x14ac:dyDescent="0.25">
      <c r="A45" s="1"/>
      <c r="B45" s="22">
        <v>2005</v>
      </c>
      <c r="C45" s="9"/>
      <c r="D45" s="139" t="s">
        <v>81</v>
      </c>
      <c r="E45" s="1"/>
      <c r="F45" s="24" t="s">
        <v>82</v>
      </c>
      <c r="G45" s="25"/>
      <c r="H45" s="24"/>
      <c r="I45" s="25"/>
      <c r="J45" s="24"/>
      <c r="K45" s="26"/>
      <c r="L45" s="24"/>
      <c r="M45" s="25"/>
      <c r="N45" s="24"/>
      <c r="O45" s="1"/>
      <c r="P45" s="148">
        <f t="shared" si="10"/>
        <v>293.40101522842639</v>
      </c>
      <c r="Q45" s="149"/>
      <c r="R45" s="150">
        <f t="shared" si="11"/>
        <v>4.4010152284263953</v>
      </c>
      <c r="S45" s="149"/>
      <c r="T45" s="151">
        <v>289</v>
      </c>
      <c r="U45" s="149"/>
      <c r="V45" s="151">
        <f>P45*6</f>
        <v>1760.4060913705584</v>
      </c>
      <c r="W45" s="149"/>
      <c r="X45" s="151">
        <f>T45*6</f>
        <v>1734</v>
      </c>
      <c r="Z45" s="98"/>
      <c r="AB45" s="102" t="b">
        <f t="shared" si="9"/>
        <v>1</v>
      </c>
      <c r="AC45" s="152">
        <f t="shared" si="8"/>
        <v>0</v>
      </c>
      <c r="AF45" s="61"/>
      <c r="AH45" s="61"/>
      <c r="AI45" s="61"/>
      <c r="AJ45" s="98"/>
      <c r="AK45" s="98"/>
      <c r="AL45" s="98"/>
    </row>
    <row r="46" spans="1:38" ht="30" x14ac:dyDescent="0.25">
      <c r="A46" s="1"/>
      <c r="B46" s="22">
        <v>1108</v>
      </c>
      <c r="C46" s="9"/>
      <c r="D46" s="64" t="s">
        <v>35</v>
      </c>
      <c r="E46" s="1"/>
      <c r="F46" s="24">
        <f>J46/(1-$N$4)</f>
        <v>325.55555555555554</v>
      </c>
      <c r="G46" s="25"/>
      <c r="H46" s="24">
        <f>F46*$N$4</f>
        <v>32.555555555555557</v>
      </c>
      <c r="I46" s="25"/>
      <c r="J46" s="24">
        <v>293</v>
      </c>
      <c r="K46" s="26"/>
      <c r="L46" s="24">
        <f t="shared" si="5"/>
        <v>1953.3333333333333</v>
      </c>
      <c r="M46" s="25"/>
      <c r="N46" s="24">
        <f t="shared" si="6"/>
        <v>1758</v>
      </c>
      <c r="O46" s="1"/>
      <c r="P46" s="54">
        <f t="shared" si="10"/>
        <v>297.46192893401013</v>
      </c>
      <c r="Q46" s="55"/>
      <c r="R46" s="56">
        <f t="shared" si="11"/>
        <v>4.4619289340101522</v>
      </c>
      <c r="S46" s="55"/>
      <c r="T46" s="54">
        <f t="shared" si="2"/>
        <v>293</v>
      </c>
      <c r="U46" s="55"/>
      <c r="V46" s="57">
        <f t="shared" si="3"/>
        <v>1784.7715736040609</v>
      </c>
      <c r="W46" s="55"/>
      <c r="X46" s="57">
        <f t="shared" si="4"/>
        <v>1758</v>
      </c>
      <c r="Z46" s="98" t="str">
        <f t="shared" si="7"/>
        <v>1108Processos Gerenciais - Gestão de Pequenas e Médias Empresas (T)325,55555555555632,55555555555562931953,333333333331758</v>
      </c>
      <c r="AA46" s="101" t="s">
        <v>664</v>
      </c>
      <c r="AB46" s="102" t="b">
        <f t="shared" si="9"/>
        <v>1</v>
      </c>
      <c r="AC46" s="152">
        <f t="shared" si="8"/>
        <v>-8.6294416243654859E-2</v>
      </c>
      <c r="AF46" s="61"/>
      <c r="AH46" s="61"/>
      <c r="AI46" s="61"/>
      <c r="AJ46" s="98"/>
      <c r="AK46" s="98"/>
      <c r="AL46" s="98"/>
    </row>
    <row r="47" spans="1:38" ht="17.100000000000001" customHeight="1" x14ac:dyDescent="0.25">
      <c r="A47" s="1"/>
      <c r="B47" s="180">
        <v>1127</v>
      </c>
      <c r="C47" s="9"/>
      <c r="D47" s="179" t="s">
        <v>45</v>
      </c>
      <c r="E47" s="1"/>
      <c r="F47" s="24">
        <f>J47/(1-$N$4)</f>
        <v>325.55555555555554</v>
      </c>
      <c r="G47" s="25"/>
      <c r="H47" s="24">
        <f>F47*$N$4</f>
        <v>32.555555555555557</v>
      </c>
      <c r="I47" s="25"/>
      <c r="J47" s="24">
        <v>293</v>
      </c>
      <c r="K47" s="26"/>
      <c r="L47" s="24">
        <f t="shared" si="5"/>
        <v>1953.3333333333333</v>
      </c>
      <c r="M47" s="25"/>
      <c r="N47" s="24">
        <f t="shared" si="6"/>
        <v>1758</v>
      </c>
      <c r="O47" s="1"/>
      <c r="P47" s="54">
        <f t="shared" si="10"/>
        <v>297.46192893401013</v>
      </c>
      <c r="Q47" s="55"/>
      <c r="R47" s="56">
        <f t="shared" si="11"/>
        <v>4.4619289340101522</v>
      </c>
      <c r="S47" s="55"/>
      <c r="T47" s="54">
        <f t="shared" si="2"/>
        <v>293</v>
      </c>
      <c r="U47" s="55"/>
      <c r="V47" s="57">
        <f t="shared" si="3"/>
        <v>1784.7715736040609</v>
      </c>
      <c r="W47" s="55"/>
      <c r="X47" s="57">
        <f t="shared" si="4"/>
        <v>1758</v>
      </c>
      <c r="Z47" s="98" t="str">
        <f t="shared" si="7"/>
        <v>1127Segurança Pública (T)325,55555555555632,55555555555562931953,333333333331758</v>
      </c>
      <c r="AA47" s="101" t="s">
        <v>665</v>
      </c>
      <c r="AB47" s="102" t="b">
        <f t="shared" si="9"/>
        <v>1</v>
      </c>
      <c r="AC47" s="152">
        <f t="shared" si="8"/>
        <v>-8.6294416243654859E-2</v>
      </c>
      <c r="AF47" s="61"/>
      <c r="AH47" s="61"/>
      <c r="AI47" s="61"/>
      <c r="AJ47" s="98"/>
      <c r="AK47" s="98"/>
      <c r="AL47" s="98"/>
    </row>
    <row r="48" spans="1:38" ht="17.100000000000001" customHeight="1" x14ac:dyDescent="0.25">
      <c r="A48" s="1"/>
      <c r="B48" s="99">
        <v>1127</v>
      </c>
      <c r="C48" s="100"/>
      <c r="D48" s="141" t="s">
        <v>103</v>
      </c>
      <c r="E48" s="1"/>
      <c r="F48" s="24" t="s">
        <v>82</v>
      </c>
      <c r="G48" s="25"/>
      <c r="H48" s="24"/>
      <c r="I48" s="25"/>
      <c r="J48" s="24"/>
      <c r="K48" s="26"/>
      <c r="L48" s="24"/>
      <c r="M48" s="25"/>
      <c r="N48" s="24"/>
      <c r="O48" s="1"/>
      <c r="P48" s="144">
        <f t="shared" si="10"/>
        <v>264.97461928934013</v>
      </c>
      <c r="Q48" s="145"/>
      <c r="R48" s="146">
        <f t="shared" si="11"/>
        <v>3.9746192893401018</v>
      </c>
      <c r="S48" s="145"/>
      <c r="T48" s="147">
        <v>261</v>
      </c>
      <c r="U48" s="145"/>
      <c r="V48" s="147">
        <f t="shared" si="3"/>
        <v>1589.8477157360408</v>
      </c>
      <c r="W48" s="145"/>
      <c r="X48" s="147">
        <f t="shared" si="4"/>
        <v>1566</v>
      </c>
      <c r="Z48" s="98"/>
      <c r="AB48" s="102" t="b">
        <f t="shared" si="9"/>
        <v>1</v>
      </c>
      <c r="AC48" s="152">
        <f t="shared" si="8"/>
        <v>0</v>
      </c>
      <c r="AF48" s="61"/>
      <c r="AH48" s="61"/>
      <c r="AI48" s="61"/>
      <c r="AJ48" s="98"/>
      <c r="AK48" s="98"/>
      <c r="AL48" s="98"/>
    </row>
    <row r="49" spans="1:38" ht="17.100000000000001" customHeight="1" x14ac:dyDescent="0.25">
      <c r="A49" s="1"/>
      <c r="B49" s="198">
        <v>1123</v>
      </c>
      <c r="C49" s="199"/>
      <c r="D49" s="140" t="s">
        <v>28</v>
      </c>
      <c r="E49" s="1"/>
      <c r="F49" s="24">
        <f>J49/(1-$N$4)</f>
        <v>376.66666666666669</v>
      </c>
      <c r="G49" s="25"/>
      <c r="H49" s="24">
        <f>F49*$N$4</f>
        <v>37.666666666666671</v>
      </c>
      <c r="I49" s="25"/>
      <c r="J49" s="24">
        <v>339</v>
      </c>
      <c r="K49" s="26"/>
      <c r="L49" s="24">
        <f t="shared" si="5"/>
        <v>2260</v>
      </c>
      <c r="M49" s="25"/>
      <c r="N49" s="24">
        <f t="shared" si="6"/>
        <v>2034</v>
      </c>
      <c r="O49" s="1"/>
      <c r="P49" s="54">
        <f t="shared" si="10"/>
        <v>344.16243654822335</v>
      </c>
      <c r="Q49" s="55"/>
      <c r="R49" s="56">
        <f t="shared" si="11"/>
        <v>5.1624365482233499</v>
      </c>
      <c r="S49" s="55"/>
      <c r="T49" s="54">
        <f t="shared" si="2"/>
        <v>339</v>
      </c>
      <c r="U49" s="55"/>
      <c r="V49" s="57">
        <f t="shared" si="3"/>
        <v>2064.9746192893399</v>
      </c>
      <c r="W49" s="55"/>
      <c r="X49" s="57">
        <f t="shared" si="4"/>
        <v>2034</v>
      </c>
      <c r="Z49" s="98" t="str">
        <f t="shared" si="7"/>
        <v>1123Sistemas de Informação (B)376,66666666666737,666666666666733922602034</v>
      </c>
      <c r="AA49" s="101" t="s">
        <v>666</v>
      </c>
      <c r="AB49" s="102" t="b">
        <f t="shared" si="9"/>
        <v>1</v>
      </c>
      <c r="AC49" s="152">
        <f t="shared" si="8"/>
        <v>-8.6294416243654859E-2</v>
      </c>
      <c r="AF49" s="61"/>
      <c r="AH49" s="61"/>
      <c r="AI49" s="61"/>
      <c r="AJ49" s="98"/>
      <c r="AK49" s="98"/>
      <c r="AL49" s="98"/>
    </row>
    <row r="50" spans="1:38" ht="17.100000000000001" customHeight="1" x14ac:dyDescent="0.25">
      <c r="A50" s="1"/>
      <c r="B50" s="22">
        <v>1103</v>
      </c>
      <c r="C50" s="9"/>
      <c r="D50" s="64" t="s">
        <v>29</v>
      </c>
      <c r="E50" s="1"/>
      <c r="F50" s="24">
        <f>J50/(1-$N$4)</f>
        <v>376.66666666666669</v>
      </c>
      <c r="G50" s="25"/>
      <c r="H50" s="24">
        <f>F50*$N$4</f>
        <v>37.666666666666671</v>
      </c>
      <c r="I50" s="25"/>
      <c r="J50" s="24">
        <v>339</v>
      </c>
      <c r="K50" s="26"/>
      <c r="L50" s="24">
        <f t="shared" si="5"/>
        <v>2260</v>
      </c>
      <c r="M50" s="25"/>
      <c r="N50" s="24">
        <f t="shared" si="6"/>
        <v>2034</v>
      </c>
      <c r="O50" s="1"/>
      <c r="P50" s="54">
        <f t="shared" si="10"/>
        <v>344.16243654822335</v>
      </c>
      <c r="Q50" s="55"/>
      <c r="R50" s="56">
        <f t="shared" si="11"/>
        <v>5.1624365482233499</v>
      </c>
      <c r="S50" s="55"/>
      <c r="T50" s="54">
        <f t="shared" si="2"/>
        <v>339</v>
      </c>
      <c r="U50" s="55"/>
      <c r="V50" s="57">
        <f t="shared" si="3"/>
        <v>2064.9746192893399</v>
      </c>
      <c r="W50" s="55"/>
      <c r="X50" s="57">
        <f t="shared" si="4"/>
        <v>2034</v>
      </c>
      <c r="Z50" s="98" t="str">
        <f t="shared" si="7"/>
        <v>1103Teologia (B)376,66666666666737,666666666666733922602034</v>
      </c>
      <c r="AA50" s="101" t="s">
        <v>667</v>
      </c>
      <c r="AB50" s="102" t="b">
        <f t="shared" si="9"/>
        <v>1</v>
      </c>
      <c r="AC50" s="152">
        <f t="shared" si="8"/>
        <v>-8.6294416243654859E-2</v>
      </c>
      <c r="AF50" s="61"/>
      <c r="AH50" s="61"/>
      <c r="AI50" s="61"/>
      <c r="AJ50" s="98"/>
      <c r="AK50" s="98"/>
      <c r="AL50" s="98"/>
    </row>
    <row r="51" spans="1:38" ht="17.100000000000001" customHeight="1" x14ac:dyDescent="0.25">
      <c r="A51" s="1"/>
      <c r="B51" s="22">
        <v>1163</v>
      </c>
      <c r="C51" s="9"/>
      <c r="D51" s="64" t="s">
        <v>30</v>
      </c>
      <c r="E51" s="1"/>
      <c r="F51" s="24">
        <f>J51/(1-$N$4)</f>
        <v>322.22222222222223</v>
      </c>
      <c r="G51" s="25"/>
      <c r="H51" s="24">
        <f>F51*$N$4</f>
        <v>32.222222222222221</v>
      </c>
      <c r="I51" s="25"/>
      <c r="J51" s="24">
        <v>290</v>
      </c>
      <c r="K51" s="26"/>
      <c r="L51" s="24">
        <f t="shared" si="5"/>
        <v>1933.3333333333335</v>
      </c>
      <c r="M51" s="25"/>
      <c r="N51" s="24">
        <f t="shared" si="6"/>
        <v>1740</v>
      </c>
      <c r="O51" s="1"/>
      <c r="P51" s="54">
        <f t="shared" si="10"/>
        <v>294.41624365482232</v>
      </c>
      <c r="Q51" s="55"/>
      <c r="R51" s="56">
        <f t="shared" si="11"/>
        <v>4.4162436548223347</v>
      </c>
      <c r="S51" s="55"/>
      <c r="T51" s="54">
        <f t="shared" si="2"/>
        <v>290</v>
      </c>
      <c r="U51" s="55"/>
      <c r="V51" s="57">
        <f t="shared" si="3"/>
        <v>1766.4974619289339</v>
      </c>
      <c r="W51" s="55"/>
      <c r="X51" s="57">
        <f t="shared" si="4"/>
        <v>1740</v>
      </c>
      <c r="Z51" s="98" t="str">
        <f t="shared" si="7"/>
        <v>1163Teologia (I)322,22222222222232,22222222222222901933,333333333331740</v>
      </c>
      <c r="AA51" s="101" t="s">
        <v>668</v>
      </c>
      <c r="AB51" s="102" t="b">
        <f t="shared" si="9"/>
        <v>1</v>
      </c>
      <c r="AC51" s="152">
        <f t="shared" si="8"/>
        <v>-8.6294416243654859E-2</v>
      </c>
      <c r="AF51" s="61"/>
      <c r="AH51" s="61"/>
      <c r="AI51" s="61"/>
      <c r="AJ51" s="98"/>
      <c r="AK51" s="98"/>
      <c r="AL51" s="98"/>
    </row>
    <row r="52" spans="1:38" ht="4.9000000000000004" customHeight="1" x14ac:dyDescent="0.25">
      <c r="A52" s="9"/>
      <c r="B52" s="31"/>
      <c r="C52" s="9"/>
      <c r="D52" s="28"/>
      <c r="E52" s="28"/>
      <c r="F52" s="9"/>
      <c r="G52" s="9"/>
      <c r="H52" s="28"/>
      <c r="I52" s="9"/>
      <c r="J52" s="32"/>
      <c r="K52" s="28"/>
      <c r="L52" s="9"/>
      <c r="M52" s="9"/>
      <c r="N52" s="28"/>
      <c r="O52" s="9"/>
      <c r="P52" s="53"/>
      <c r="Z52" s="98"/>
      <c r="AA52" s="101"/>
      <c r="AB52" s="102"/>
      <c r="AC52" s="152"/>
      <c r="AF52" s="61"/>
      <c r="AH52" s="61"/>
      <c r="AI52" s="61"/>
    </row>
    <row r="53" spans="1:38" ht="15.75" customHeight="1" x14ac:dyDescent="0.25">
      <c r="A53" s="33"/>
      <c r="B53" s="346" t="s">
        <v>31</v>
      </c>
      <c r="C53" s="346"/>
      <c r="D53" s="346"/>
      <c r="E53" s="346"/>
      <c r="F53" s="346"/>
      <c r="G53" s="346"/>
      <c r="H53" s="346"/>
      <c r="I53" s="346"/>
      <c r="J53" s="346"/>
      <c r="K53" s="346"/>
      <c r="L53" s="346"/>
      <c r="M53" s="346"/>
      <c r="N53" s="346"/>
      <c r="O53" s="33"/>
      <c r="P53" s="53"/>
      <c r="Z53" s="98"/>
      <c r="AA53" s="101"/>
      <c r="AC53" s="152"/>
    </row>
    <row r="54" spans="1:38" ht="21.75" customHeight="1" x14ac:dyDescent="0.25">
      <c r="A54" s="9"/>
      <c r="B54" s="31"/>
      <c r="C54" s="9"/>
      <c r="D54" s="28"/>
      <c r="E54" s="28"/>
      <c r="F54" s="28"/>
      <c r="G54" s="9"/>
      <c r="H54" s="9"/>
      <c r="I54" s="9"/>
      <c r="J54" s="32"/>
      <c r="K54" s="28"/>
      <c r="L54" s="9"/>
      <c r="M54" s="9"/>
      <c r="N54" s="34"/>
      <c r="O54" s="9"/>
      <c r="P54" s="61"/>
      <c r="T54" s="61"/>
      <c r="V54" s="61"/>
      <c r="X54" s="61"/>
    </row>
    <row r="55" spans="1:38" x14ac:dyDescent="0.25">
      <c r="A55" s="35"/>
      <c r="B55" s="347" t="s">
        <v>32</v>
      </c>
      <c r="C55" s="347"/>
      <c r="D55" s="347"/>
      <c r="E55" s="347"/>
      <c r="F55" s="347"/>
      <c r="G55" s="347"/>
      <c r="H55" s="347"/>
      <c r="I55" s="347"/>
      <c r="J55" s="347"/>
      <c r="K55" s="347"/>
      <c r="L55" s="347"/>
      <c r="M55" s="347"/>
      <c r="N55" s="347"/>
      <c r="O55" s="35"/>
      <c r="V55" s="61"/>
      <c r="X55" s="61"/>
    </row>
    <row r="56" spans="1:38" x14ac:dyDescent="0.25">
      <c r="A56" s="9"/>
      <c r="B56" s="36"/>
      <c r="C56" s="9"/>
      <c r="D56" s="9"/>
      <c r="E56" s="9"/>
      <c r="F56" s="9"/>
      <c r="G56" s="9"/>
      <c r="H56" s="9"/>
      <c r="I56" s="9"/>
      <c r="J56" s="37"/>
      <c r="K56" s="9"/>
      <c r="L56" s="9"/>
      <c r="M56" s="9"/>
      <c r="N56" s="38"/>
      <c r="O56" s="9"/>
      <c r="V56" s="61"/>
      <c r="X56" s="61"/>
    </row>
    <row r="57" spans="1:38" ht="15.75" customHeight="1" x14ac:dyDescent="0.25">
      <c r="A57" s="35"/>
      <c r="B57" s="348" t="s">
        <v>61</v>
      </c>
      <c r="C57" s="348"/>
      <c r="D57" s="348"/>
      <c r="E57" s="348"/>
      <c r="F57" s="348"/>
      <c r="G57" s="348"/>
      <c r="H57" s="348"/>
      <c r="I57" s="348"/>
      <c r="J57" s="348"/>
      <c r="K57" s="39"/>
      <c r="L57" s="39"/>
      <c r="M57" s="9"/>
      <c r="N57" s="39"/>
      <c r="O57" s="35"/>
    </row>
    <row r="58" spans="1:38" x14ac:dyDescent="0.25">
      <c r="A58" s="35"/>
      <c r="B58" s="35"/>
      <c r="C58" s="9"/>
      <c r="D58" s="35"/>
      <c r="E58" s="35"/>
      <c r="F58" s="35"/>
      <c r="G58" s="9"/>
      <c r="H58" s="35"/>
      <c r="I58" s="9"/>
      <c r="J58" s="35"/>
      <c r="K58" s="35"/>
      <c r="L58" s="35"/>
      <c r="M58" s="9"/>
      <c r="N58" s="35"/>
      <c r="O58" s="35"/>
    </row>
    <row r="59" spans="1:38" x14ac:dyDescent="0.25">
      <c r="A59" s="26"/>
      <c r="B59" s="344" t="s">
        <v>33</v>
      </c>
      <c r="C59" s="344"/>
      <c r="D59" s="344"/>
      <c r="E59" s="344"/>
      <c r="F59" s="344"/>
      <c r="G59" s="344"/>
      <c r="H59" s="344"/>
      <c r="I59" s="344"/>
      <c r="J59" s="344"/>
      <c r="K59" s="344"/>
      <c r="L59" s="344"/>
      <c r="M59" s="344"/>
      <c r="N59" s="344"/>
      <c r="O59" s="26"/>
    </row>
    <row r="60" spans="1:38" ht="15.75" customHeight="1" x14ac:dyDescent="0.25">
      <c r="A60" s="26"/>
      <c r="B60" s="344" t="s">
        <v>46</v>
      </c>
      <c r="C60" s="344"/>
      <c r="D60" s="344"/>
      <c r="E60" s="344"/>
      <c r="F60" s="344"/>
      <c r="G60" s="344"/>
      <c r="H60" s="344"/>
      <c r="I60" s="344"/>
      <c r="J60" s="344"/>
      <c r="K60" s="344"/>
      <c r="L60" s="344"/>
      <c r="M60" s="344"/>
      <c r="N60" s="344"/>
      <c r="O60" s="26"/>
    </row>
    <row r="61" spans="1:38" x14ac:dyDescent="0.25"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</row>
  </sheetData>
  <mergeCells count="11">
    <mergeCell ref="B59:N59"/>
    <mergeCell ref="B60:N60"/>
    <mergeCell ref="P5:Q5"/>
    <mergeCell ref="P2:R2"/>
    <mergeCell ref="P4:R4"/>
    <mergeCell ref="B2:N2"/>
    <mergeCell ref="B3:N3"/>
    <mergeCell ref="B53:N53"/>
    <mergeCell ref="B55:N55"/>
    <mergeCell ref="B57:J57"/>
    <mergeCell ref="B4:J4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62" orientation="portrait" r:id="rId1"/>
  <headerFooter>
    <oddHeader>&amp;R&amp;"Arial,Negrito"&amp;16Anexo 2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>
    <tabColor rgb="FF92D050"/>
    <pageSetUpPr fitToPage="1"/>
  </sheetPr>
  <dimension ref="A1:Q54"/>
  <sheetViews>
    <sheetView showGridLines="0" zoomScale="85" zoomScaleNormal="85" workbookViewId="0">
      <pane ySplit="7" topLeftCell="A8" activePane="bottomLeft" state="frozen"/>
      <selection activeCell="F13" sqref="F13"/>
      <selection pane="bottomLeft" activeCell="F13" sqref="F13"/>
    </sheetView>
  </sheetViews>
  <sheetFormatPr defaultColWidth="9.140625" defaultRowHeight="15.75" x14ac:dyDescent="0.25"/>
  <cols>
    <col min="1" max="1" width="1.7109375" style="7" customWidth="1"/>
    <col min="2" max="2" width="9.85546875" style="7" customWidth="1"/>
    <col min="3" max="3" width="0.42578125" style="7" customWidth="1"/>
    <col min="4" max="4" width="57.85546875" style="7" customWidth="1"/>
    <col min="5" max="5" width="0.5703125" style="7" customWidth="1"/>
    <col min="6" max="6" width="16.85546875" style="7" customWidth="1"/>
    <col min="7" max="7" width="0.42578125" style="7" customWidth="1"/>
    <col min="8" max="8" width="15.85546875" style="7" customWidth="1"/>
    <col min="9" max="9" width="0.42578125" style="7" customWidth="1"/>
    <col min="10" max="10" width="17.5703125" style="7" customWidth="1"/>
    <col min="11" max="11" width="0.85546875" style="7" customWidth="1"/>
    <col min="12" max="12" width="19.85546875" style="7" bestFit="1" customWidth="1"/>
    <col min="13" max="13" width="0.42578125" style="7" customWidth="1"/>
    <col min="14" max="14" width="18.7109375" style="7" customWidth="1"/>
    <col min="15" max="15" width="1.7109375" style="7" customWidth="1"/>
    <col min="16" max="16384" width="9.140625" style="7"/>
  </cols>
  <sheetData>
    <row r="1" spans="1:17" s="5" customFormat="1" ht="12.75" customHeight="1" x14ac:dyDescent="0.25">
      <c r="A1" s="1"/>
      <c r="B1" s="2"/>
      <c r="C1" s="1"/>
      <c r="D1" s="3"/>
      <c r="E1" s="1"/>
      <c r="F1" s="4"/>
      <c r="G1" s="1"/>
      <c r="H1" s="4"/>
      <c r="I1" s="1"/>
      <c r="J1" s="4"/>
      <c r="K1" s="1"/>
      <c r="L1" s="4"/>
      <c r="M1" s="1"/>
      <c r="O1" s="6"/>
    </row>
    <row r="2" spans="1:17" ht="23.25" customHeight="1" x14ac:dyDescent="0.25">
      <c r="A2" s="1"/>
      <c r="B2" s="344" t="s">
        <v>0</v>
      </c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1"/>
    </row>
    <row r="3" spans="1:17" s="5" customFormat="1" x14ac:dyDescent="0.25">
      <c r="A3" s="1"/>
      <c r="B3" s="344" t="s">
        <v>62</v>
      </c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6"/>
    </row>
    <row r="4" spans="1:17" x14ac:dyDescent="0.25">
      <c r="A4" s="1"/>
      <c r="B4" s="345" t="s">
        <v>72</v>
      </c>
      <c r="C4" s="345"/>
      <c r="D4" s="345"/>
      <c r="E4" s="345"/>
      <c r="F4" s="345"/>
      <c r="G4" s="345"/>
      <c r="H4" s="345"/>
      <c r="I4" s="345"/>
      <c r="J4" s="345"/>
      <c r="K4" s="345"/>
      <c r="L4" s="345"/>
      <c r="M4" s="345"/>
      <c r="N4" s="345"/>
      <c r="O4" s="1"/>
    </row>
    <row r="5" spans="1:17" ht="6.75" customHeight="1" x14ac:dyDescent="0.25">
      <c r="A5" s="1"/>
      <c r="B5" s="62"/>
      <c r="C5" s="9"/>
      <c r="D5" s="10"/>
      <c r="E5" s="1"/>
      <c r="F5" s="11"/>
      <c r="G5" s="9"/>
      <c r="H5" s="11"/>
      <c r="I5" s="9"/>
      <c r="J5" s="11"/>
      <c r="K5" s="1"/>
      <c r="L5" s="11"/>
      <c r="M5" s="9"/>
      <c r="N5" s="11"/>
      <c r="O5" s="1"/>
    </row>
    <row r="6" spans="1:17" ht="47.25" x14ac:dyDescent="0.25">
      <c r="A6" s="12"/>
      <c r="B6" s="13" t="s">
        <v>2</v>
      </c>
      <c r="C6" s="14"/>
      <c r="D6" s="15" t="s">
        <v>3</v>
      </c>
      <c r="E6" s="12"/>
      <c r="F6" s="16" t="s">
        <v>4</v>
      </c>
      <c r="G6" s="14"/>
      <c r="H6" s="16" t="s">
        <v>48</v>
      </c>
      <c r="I6" s="14"/>
      <c r="J6" s="16" t="s">
        <v>6</v>
      </c>
      <c r="K6" s="12"/>
      <c r="L6" s="16" t="s">
        <v>7</v>
      </c>
      <c r="M6" s="14"/>
      <c r="N6" s="17" t="s">
        <v>49</v>
      </c>
      <c r="O6" s="12"/>
    </row>
    <row r="7" spans="1:17" s="21" customFormat="1" ht="4.5" customHeight="1" x14ac:dyDescent="0.2">
      <c r="A7" s="1"/>
      <c r="B7" s="18"/>
      <c r="C7" s="9"/>
      <c r="D7" s="19"/>
      <c r="E7" s="1"/>
      <c r="F7" s="20"/>
      <c r="G7" s="9"/>
      <c r="H7" s="20"/>
      <c r="I7" s="9"/>
      <c r="J7" s="20"/>
      <c r="K7" s="1"/>
      <c r="L7" s="20"/>
      <c r="M7" s="9"/>
      <c r="N7" s="20"/>
      <c r="O7" s="1"/>
    </row>
    <row r="8" spans="1:17" x14ac:dyDescent="0.25">
      <c r="A8" s="1"/>
      <c r="B8" s="22">
        <f>IF('Reaj 2016 - Região S e SE '!B8="","",'Reaj 2016 - Região S e SE '!B8)</f>
        <v>1100</v>
      </c>
      <c r="C8" s="9"/>
      <c r="D8" s="64" t="s">
        <v>9</v>
      </c>
      <c r="E8" s="1"/>
      <c r="F8" s="66">
        <f>'Reaj 2016 - Região S e SE '!P8</f>
        <v>365.48223350253807</v>
      </c>
      <c r="G8" s="67"/>
      <c r="H8" s="66">
        <f>'Reaj 2016 - Região S e SE '!R8</f>
        <v>5.4822335025380706</v>
      </c>
      <c r="I8" s="67"/>
      <c r="J8" s="66">
        <f>'Reaj 2016 - Região S e SE '!T8</f>
        <v>360</v>
      </c>
      <c r="K8" s="68"/>
      <c r="L8" s="66">
        <f>'Reaj 2016 - Região S e SE '!V8</f>
        <v>2192.8934010152284</v>
      </c>
      <c r="M8" s="67"/>
      <c r="N8" s="66">
        <f>'Reaj 2016 - Região S e SE '!X8</f>
        <v>2160</v>
      </c>
      <c r="O8" s="1"/>
      <c r="Q8" s="30"/>
    </row>
    <row r="9" spans="1:17" x14ac:dyDescent="0.25">
      <c r="A9" s="1"/>
      <c r="B9" s="22">
        <f>IF('Reaj 2016 - Região S e SE '!B9="","",'Reaj 2016 - Região S e SE '!B9)</f>
        <v>1124</v>
      </c>
      <c r="C9" s="9"/>
      <c r="D9" s="64" t="s">
        <v>10</v>
      </c>
      <c r="E9" s="1"/>
      <c r="F9" s="66">
        <f>'Reaj 2016 - Região S e SE '!P9</f>
        <v>316.75126903553297</v>
      </c>
      <c r="G9" s="67"/>
      <c r="H9" s="66">
        <f>'Reaj 2016 - Região S e SE '!R9</f>
        <v>4.7512690355329941</v>
      </c>
      <c r="I9" s="67"/>
      <c r="J9" s="66">
        <f>'Reaj 2016 - Região S e SE '!T9</f>
        <v>312</v>
      </c>
      <c r="K9" s="68"/>
      <c r="L9" s="66">
        <f>'Reaj 2016 - Região S e SE '!V9</f>
        <v>1900.5076142131979</v>
      </c>
      <c r="M9" s="67"/>
      <c r="N9" s="66">
        <f>'Reaj 2016 - Região S e SE '!X9</f>
        <v>1872</v>
      </c>
      <c r="O9" s="1"/>
      <c r="Q9" s="30"/>
    </row>
    <row r="10" spans="1:17" x14ac:dyDescent="0.25">
      <c r="A10" s="1"/>
      <c r="B10" s="22">
        <v>1133</v>
      </c>
      <c r="C10" s="9"/>
      <c r="D10" s="64" t="s">
        <v>110</v>
      </c>
      <c r="E10" s="1"/>
      <c r="F10" s="66">
        <f>'Reaj 2016 - Região S e SE '!P10</f>
        <v>312.69035532994923</v>
      </c>
      <c r="G10" s="67"/>
      <c r="H10" s="66">
        <f>'Reaj 2016 - Região S e SE '!R10</f>
        <v>4.690355329949238</v>
      </c>
      <c r="I10" s="67"/>
      <c r="J10" s="66">
        <f>'Reaj 2016 - Região S e SE '!T10</f>
        <v>308</v>
      </c>
      <c r="K10" s="68"/>
      <c r="L10" s="66">
        <f>'Reaj 2016 - Região S e SE '!V10</f>
        <v>1876.1421319796955</v>
      </c>
      <c r="M10" s="67"/>
      <c r="N10" s="66">
        <f>'Reaj 2016 - Região S e SE '!X10</f>
        <v>1848</v>
      </c>
      <c r="O10" s="1"/>
      <c r="Q10" s="30"/>
    </row>
    <row r="11" spans="1:17" x14ac:dyDescent="0.25">
      <c r="A11" s="1"/>
      <c r="B11" s="22">
        <f>IF('Reaj 2016 - Região S e SE '!B11="","",'Reaj 2016 - Região S e SE '!B11)</f>
        <v>2007</v>
      </c>
      <c r="C11" s="9"/>
      <c r="D11" s="64" t="s">
        <v>102</v>
      </c>
      <c r="E11" s="1"/>
      <c r="F11" s="66">
        <f>'Reaj 2016 - Região S e SE '!P11</f>
        <v>312.69035532994923</v>
      </c>
      <c r="G11" s="67"/>
      <c r="H11" s="66">
        <f>'Reaj 2016 - Região S e SE '!R11</f>
        <v>4.690355329949238</v>
      </c>
      <c r="I11" s="67"/>
      <c r="J11" s="66">
        <f>'Reaj 2016 - Região S e SE '!T11</f>
        <v>308</v>
      </c>
      <c r="K11" s="68"/>
      <c r="L11" s="66">
        <f>'Reaj 2016 - Região S e SE '!V11</f>
        <v>1876.1421319796955</v>
      </c>
      <c r="M11" s="67"/>
      <c r="N11" s="66">
        <f>'Reaj 2016 - Região S e SE '!X11</f>
        <v>1848</v>
      </c>
      <c r="O11" s="1"/>
      <c r="Q11" s="30"/>
    </row>
    <row r="12" spans="1:17" x14ac:dyDescent="0.25">
      <c r="A12" s="1"/>
      <c r="B12" s="22">
        <f>IF('Reaj 2016 - Região S e SE '!B13="","",'Reaj 2016 - Região S e SE '!B13)</f>
        <v>1116</v>
      </c>
      <c r="C12" s="9"/>
      <c r="D12" s="64" t="s">
        <v>98</v>
      </c>
      <c r="E12" s="1"/>
      <c r="F12" s="66">
        <f>'Reaj 2016 - Região S e SE '!P13</f>
        <v>328.93401015228426</v>
      </c>
      <c r="G12" s="67"/>
      <c r="H12" s="66">
        <f>'Reaj 2016 - Região S e SE '!R13</f>
        <v>4.9340101522842641</v>
      </c>
      <c r="I12" s="67"/>
      <c r="J12" s="66">
        <f>'Reaj 2016 - Região S e SE '!T13</f>
        <v>324</v>
      </c>
      <c r="K12" s="68"/>
      <c r="L12" s="66">
        <f>'Reaj 2016 - Região S e SE '!V13</f>
        <v>1973.6040609137056</v>
      </c>
      <c r="M12" s="67"/>
      <c r="N12" s="66">
        <f>'Reaj 2016 - Região S e SE '!X13</f>
        <v>1944</v>
      </c>
      <c r="O12" s="1"/>
      <c r="Q12" s="30"/>
    </row>
    <row r="13" spans="1:17" x14ac:dyDescent="0.25">
      <c r="A13" s="1"/>
      <c r="B13" s="22">
        <f>IF('Reaj 2016 - Região S e SE '!B14="","",'Reaj 2016 - Região S e SE '!B14)</f>
        <v>1107</v>
      </c>
      <c r="C13" s="9"/>
      <c r="D13" s="64" t="s">
        <v>12</v>
      </c>
      <c r="E13" s="1"/>
      <c r="F13" s="66">
        <f>'Reaj 2016 - Região S e SE '!P14</f>
        <v>329.94923857868019</v>
      </c>
      <c r="G13" s="67"/>
      <c r="H13" s="66">
        <f>'Reaj 2016 - Região S e SE '!R14</f>
        <v>4.9492385786802027</v>
      </c>
      <c r="I13" s="67"/>
      <c r="J13" s="66">
        <f>'Reaj 2016 - Região S e SE '!T14</f>
        <v>325</v>
      </c>
      <c r="K13" s="68"/>
      <c r="L13" s="66">
        <f>'Reaj 2016 - Região S e SE '!V14</f>
        <v>1979.6954314720811</v>
      </c>
      <c r="M13" s="67"/>
      <c r="N13" s="66">
        <f>'Reaj 2016 - Região S e SE '!X14</f>
        <v>1950</v>
      </c>
      <c r="O13" s="1"/>
      <c r="Q13" s="30"/>
    </row>
    <row r="14" spans="1:17" x14ac:dyDescent="0.25">
      <c r="A14" s="1"/>
      <c r="B14" s="22">
        <f>IF('Reaj 2016 - Região S e SE '!B15="","",'Reaj 2016 - Região S e SE '!B15)</f>
        <v>2008</v>
      </c>
      <c r="C14" s="9"/>
      <c r="D14" s="64" t="s">
        <v>77</v>
      </c>
      <c r="E14" s="1"/>
      <c r="F14" s="66">
        <f>'Reaj 2016 - Região S e SE '!P15</f>
        <v>312.69035532994923</v>
      </c>
      <c r="G14" s="67"/>
      <c r="H14" s="66">
        <f>'Reaj 2016 - Região S e SE '!R15</f>
        <v>4.690355329949238</v>
      </c>
      <c r="I14" s="67"/>
      <c r="J14" s="66">
        <f>'Reaj 2016 - Região S e SE '!T15</f>
        <v>308</v>
      </c>
      <c r="K14" s="68"/>
      <c r="L14" s="66">
        <f>'Reaj 2016 - Região S e SE '!V15</f>
        <v>1876.1421319796955</v>
      </c>
      <c r="M14" s="67"/>
      <c r="N14" s="66">
        <f>'Reaj 2016 - Região S e SE '!X15</f>
        <v>1848</v>
      </c>
      <c r="O14" s="1"/>
      <c r="Q14" s="30"/>
    </row>
    <row r="15" spans="1:17" x14ac:dyDescent="0.25">
      <c r="A15" s="1"/>
      <c r="B15" s="22">
        <f>IF('Reaj 2016 - Região S e SE '!B17="","",'Reaj 2016 - Região S e SE '!B17)</f>
        <v>1112</v>
      </c>
      <c r="C15" s="9"/>
      <c r="D15" s="64" t="s">
        <v>14</v>
      </c>
      <c r="E15" s="1"/>
      <c r="F15" s="66">
        <f>'Reaj 2016 - Região S e SE '!P17</f>
        <v>316.75126903553297</v>
      </c>
      <c r="G15" s="67"/>
      <c r="H15" s="66">
        <f>'Reaj 2016 - Região S e SE '!R17</f>
        <v>4.7512690355329941</v>
      </c>
      <c r="I15" s="67"/>
      <c r="J15" s="66">
        <f>'Reaj 2016 - Região S e SE '!T17</f>
        <v>312</v>
      </c>
      <c r="K15" s="68"/>
      <c r="L15" s="66">
        <f>'Reaj 2016 - Região S e SE '!V17</f>
        <v>1900.5076142131979</v>
      </c>
      <c r="M15" s="67"/>
      <c r="N15" s="66">
        <f>'Reaj 2016 - Região S e SE '!X17</f>
        <v>1872</v>
      </c>
      <c r="O15" s="1"/>
      <c r="Q15" s="30"/>
    </row>
    <row r="16" spans="1:17" x14ac:dyDescent="0.25">
      <c r="A16" s="1"/>
      <c r="B16" s="22">
        <f>IF('Reaj 2016 - Região S e SE '!B19="","",'Reaj 2016 - Região S e SE '!B19)</f>
        <v>1117</v>
      </c>
      <c r="C16" s="9"/>
      <c r="D16" s="64" t="s">
        <v>91</v>
      </c>
      <c r="E16" s="1"/>
      <c r="F16" s="66">
        <f>'Reaj 2016 - Região S e SE '!P19</f>
        <v>312.69035532994923</v>
      </c>
      <c r="G16" s="67"/>
      <c r="H16" s="66">
        <f>'Reaj 2016 - Região S e SE '!R19</f>
        <v>4.690355329949238</v>
      </c>
      <c r="I16" s="67"/>
      <c r="J16" s="66">
        <f>'Reaj 2016 - Região S e SE '!T19</f>
        <v>308</v>
      </c>
      <c r="K16" s="68"/>
      <c r="L16" s="66">
        <f>'Reaj 2016 - Região S e SE '!V19</f>
        <v>1876.1421319796955</v>
      </c>
      <c r="M16" s="67"/>
      <c r="N16" s="66">
        <f>'Reaj 2016 - Região S e SE '!X19</f>
        <v>1848</v>
      </c>
      <c r="O16" s="1"/>
      <c r="Q16" s="30"/>
    </row>
    <row r="17" spans="1:17" x14ac:dyDescent="0.25">
      <c r="A17" s="1"/>
      <c r="B17" s="22">
        <f>IF('Reaj 2016 - Região S e SE '!B20="","",'Reaj 2016 - Região S e SE '!B20)</f>
        <v>1129</v>
      </c>
      <c r="C17" s="9"/>
      <c r="D17" s="64" t="s">
        <v>114</v>
      </c>
      <c r="E17" s="1"/>
      <c r="F17" s="66">
        <f>'Reaj 2016 - Região S e SE '!P20</f>
        <v>312.69035532994923</v>
      </c>
      <c r="G17" s="67"/>
      <c r="H17" s="66">
        <f>'Reaj 2016 - Região S e SE '!R20</f>
        <v>4.690355329949238</v>
      </c>
      <c r="I17" s="67"/>
      <c r="J17" s="66">
        <f>'Reaj 2016 - Região S e SE '!T20</f>
        <v>308</v>
      </c>
      <c r="K17" s="68"/>
      <c r="L17" s="66">
        <f>'Reaj 2016 - Região S e SE '!V20</f>
        <v>1876.1421319796955</v>
      </c>
      <c r="M17" s="67"/>
      <c r="N17" s="66">
        <f>'Reaj 2016 - Região S e SE '!X20</f>
        <v>1848</v>
      </c>
      <c r="O17" s="1"/>
      <c r="Q17" s="30"/>
    </row>
    <row r="18" spans="1:17" x14ac:dyDescent="0.25">
      <c r="A18" s="1"/>
      <c r="B18" s="22">
        <f>IF('Reaj 2016 - Região S e SE '!B22="","",'Reaj 2016 - Região S e SE '!B22)</f>
        <v>1120</v>
      </c>
      <c r="C18" s="9"/>
      <c r="D18" s="64" t="s">
        <v>92</v>
      </c>
      <c r="E18" s="1"/>
      <c r="F18" s="66">
        <f>'Reaj 2016 - Região S e SE '!P22</f>
        <v>312.69035532994923</v>
      </c>
      <c r="G18" s="67"/>
      <c r="H18" s="66">
        <f>'Reaj 2016 - Região S e SE '!R22</f>
        <v>4.690355329949238</v>
      </c>
      <c r="I18" s="67"/>
      <c r="J18" s="66">
        <f>'Reaj 2016 - Região S e SE '!T22</f>
        <v>308</v>
      </c>
      <c r="K18" s="68"/>
      <c r="L18" s="66">
        <f>'Reaj 2016 - Região S e SE '!V22</f>
        <v>1876.1421319796955</v>
      </c>
      <c r="M18" s="67"/>
      <c r="N18" s="66">
        <f>'Reaj 2016 - Região S e SE '!X22</f>
        <v>1848</v>
      </c>
      <c r="O18" s="1"/>
      <c r="Q18" s="30"/>
    </row>
    <row r="19" spans="1:17" x14ac:dyDescent="0.25">
      <c r="A19" s="1"/>
      <c r="B19" s="22">
        <v>1113</v>
      </c>
      <c r="C19" s="9"/>
      <c r="D19" s="64" t="s">
        <v>97</v>
      </c>
      <c r="E19" s="1"/>
      <c r="F19" s="66">
        <f>'Reaj 2016 - Região S e SE '!P23</f>
        <v>312.69035532994923</v>
      </c>
      <c r="G19" s="67"/>
      <c r="H19" s="66">
        <f>'Reaj 2016 - Região S e SE '!R23</f>
        <v>4.690355329949238</v>
      </c>
      <c r="I19" s="67"/>
      <c r="J19" s="66">
        <f>'Reaj 2016 - Região S e SE '!T23</f>
        <v>308</v>
      </c>
      <c r="K19" s="68"/>
      <c r="L19" s="66">
        <f>'Reaj 2016 - Região S e SE '!V23</f>
        <v>1876.1421319796955</v>
      </c>
      <c r="M19" s="67"/>
      <c r="N19" s="66">
        <f>'Reaj 2016 - Região S e SE '!X23</f>
        <v>1848</v>
      </c>
      <c r="O19" s="1"/>
      <c r="Q19" s="30"/>
    </row>
    <row r="20" spans="1:17" x14ac:dyDescent="0.25">
      <c r="A20" s="1"/>
      <c r="B20" s="22">
        <f>IF('Reaj 2016 - Região S e SE '!B24="","",'Reaj 2016 - Região S e SE '!B24)</f>
        <v>1105</v>
      </c>
      <c r="C20" s="9"/>
      <c r="D20" s="64" t="s">
        <v>15</v>
      </c>
      <c r="E20" s="1"/>
      <c r="F20" s="66">
        <f>'Reaj 2016 - Região S e SE '!P24</f>
        <v>316.75126903553297</v>
      </c>
      <c r="G20" s="67"/>
      <c r="H20" s="66">
        <f>'Reaj 2016 - Região S e SE '!R24</f>
        <v>4.7512690355329941</v>
      </c>
      <c r="I20" s="67"/>
      <c r="J20" s="66">
        <f>'Reaj 2016 - Região S e SE '!T24</f>
        <v>312</v>
      </c>
      <c r="K20" s="68"/>
      <c r="L20" s="66">
        <f>'Reaj 2016 - Região S e SE '!V24</f>
        <v>1900.5076142131979</v>
      </c>
      <c r="M20" s="67"/>
      <c r="N20" s="66">
        <f>'Reaj 2016 - Região S e SE '!X24</f>
        <v>1872</v>
      </c>
      <c r="O20" s="1"/>
      <c r="Q20" s="30"/>
    </row>
    <row r="21" spans="1:17" x14ac:dyDescent="0.25">
      <c r="A21" s="1"/>
      <c r="B21" s="22">
        <f>IF('Reaj 2016 - Região S e SE '!B26="","",'Reaj 2016 - Região S e SE '!B26)</f>
        <v>1128</v>
      </c>
      <c r="C21" s="9"/>
      <c r="D21" s="64" t="s">
        <v>93</v>
      </c>
      <c r="E21" s="1"/>
      <c r="F21" s="66">
        <f>'Reaj 2016 - Região S e SE '!P26</f>
        <v>312.69035532994923</v>
      </c>
      <c r="G21" s="67"/>
      <c r="H21" s="66">
        <f>'Reaj 2016 - Região S e SE '!R26</f>
        <v>4.690355329949238</v>
      </c>
      <c r="I21" s="67"/>
      <c r="J21" s="66">
        <f>'Reaj 2016 - Região S e SE '!T26</f>
        <v>308</v>
      </c>
      <c r="K21" s="68"/>
      <c r="L21" s="66">
        <f>'Reaj 2016 - Região S e SE '!V26</f>
        <v>1876.1421319796955</v>
      </c>
      <c r="M21" s="67"/>
      <c r="N21" s="66">
        <f>'Reaj 2016 - Região S e SE '!X26</f>
        <v>1848</v>
      </c>
      <c r="O21" s="1"/>
      <c r="Q21" s="30"/>
    </row>
    <row r="22" spans="1:17" x14ac:dyDescent="0.25">
      <c r="A22" s="1"/>
      <c r="B22" s="22">
        <f>IF('Reaj 2016 - Região S e SE '!B27="","",'Reaj 2016 - Região S e SE '!B27)</f>
        <v>1125</v>
      </c>
      <c r="C22" s="9"/>
      <c r="D22" s="64" t="s">
        <v>17</v>
      </c>
      <c r="E22" s="1"/>
      <c r="F22" s="66">
        <f>'Reaj 2016 - Região S e SE '!P27</f>
        <v>316.75126903553297</v>
      </c>
      <c r="G22" s="67"/>
      <c r="H22" s="66">
        <f>'Reaj 2016 - Região S e SE '!R27</f>
        <v>4.7512690355329941</v>
      </c>
      <c r="I22" s="67"/>
      <c r="J22" s="66">
        <f>'Reaj 2016 - Região S e SE '!T27</f>
        <v>312</v>
      </c>
      <c r="K22" s="68"/>
      <c r="L22" s="66">
        <f>'Reaj 2016 - Região S e SE '!V27</f>
        <v>1900.5076142131979</v>
      </c>
      <c r="M22" s="67"/>
      <c r="N22" s="66">
        <f>'Reaj 2016 - Região S e SE '!X27</f>
        <v>1872</v>
      </c>
      <c r="O22" s="1"/>
      <c r="Q22" s="30"/>
    </row>
    <row r="23" spans="1:17" x14ac:dyDescent="0.25">
      <c r="A23" s="1"/>
      <c r="B23" s="22">
        <f>IF('Reaj 2016 - Região S e SE '!B29="","",'Reaj 2016 - Região S e SE '!B29)</f>
        <v>1114</v>
      </c>
      <c r="C23" s="9"/>
      <c r="D23" s="64" t="s">
        <v>19</v>
      </c>
      <c r="E23" s="1"/>
      <c r="F23" s="66">
        <f>'Reaj 2016 - Região S e SE '!P29</f>
        <v>316.75126903553297</v>
      </c>
      <c r="G23" s="67"/>
      <c r="H23" s="66">
        <f>'Reaj 2016 - Região S e SE '!R29</f>
        <v>4.7512690355329941</v>
      </c>
      <c r="I23" s="67"/>
      <c r="J23" s="66">
        <f>'Reaj 2016 - Região S e SE '!T29</f>
        <v>312</v>
      </c>
      <c r="K23" s="68"/>
      <c r="L23" s="66">
        <f>'Reaj 2016 - Região S e SE '!V29</f>
        <v>1900.5076142131979</v>
      </c>
      <c r="M23" s="67"/>
      <c r="N23" s="66">
        <f>'Reaj 2016 - Região S e SE '!X29</f>
        <v>1872</v>
      </c>
      <c r="O23" s="1"/>
      <c r="Q23" s="30"/>
    </row>
    <row r="24" spans="1:17" x14ac:dyDescent="0.25">
      <c r="A24" s="1"/>
      <c r="B24" s="22">
        <f>IF('Reaj 2016 - Região S e SE '!B30="","",'Reaj 2016 - Região S e SE '!B30)</f>
        <v>1132</v>
      </c>
      <c r="C24" s="9"/>
      <c r="D24" s="64" t="s">
        <v>94</v>
      </c>
      <c r="E24" s="1"/>
      <c r="F24" s="66">
        <f>'Reaj 2016 - Região S e SE '!P30</f>
        <v>312.69035532994923</v>
      </c>
      <c r="G24" s="67"/>
      <c r="H24" s="66">
        <f>'Reaj 2016 - Região S e SE '!R30</f>
        <v>4.690355329949238</v>
      </c>
      <c r="I24" s="67"/>
      <c r="J24" s="66">
        <f>'Reaj 2016 - Região S e SE '!T30</f>
        <v>308</v>
      </c>
      <c r="K24" s="68"/>
      <c r="L24" s="66">
        <f>'Reaj 2016 - Região S e SE '!V30</f>
        <v>1876.1421319796955</v>
      </c>
      <c r="M24" s="67"/>
      <c r="N24" s="66">
        <f>'Reaj 2016 - Região S e SE '!X30</f>
        <v>1848</v>
      </c>
      <c r="O24" s="1"/>
      <c r="Q24" s="30"/>
    </row>
    <row r="25" spans="1:17" x14ac:dyDescent="0.25">
      <c r="A25" s="1"/>
      <c r="B25" s="22">
        <f>IF('Reaj 2016 - Região S e SE '!B31="","",'Reaj 2016 - Região S e SE '!B31)</f>
        <v>1115</v>
      </c>
      <c r="C25" s="9"/>
      <c r="D25" s="64" t="s">
        <v>20</v>
      </c>
      <c r="E25" s="1"/>
      <c r="F25" s="66">
        <f>'Reaj 2016 - Região S e SE '!P31</f>
        <v>316.75126903553297</v>
      </c>
      <c r="G25" s="67"/>
      <c r="H25" s="66">
        <f>'Reaj 2016 - Região S e SE '!R31</f>
        <v>4.7512690355329941</v>
      </c>
      <c r="I25" s="67"/>
      <c r="J25" s="66">
        <f>'Reaj 2016 - Região S e SE '!T31</f>
        <v>312</v>
      </c>
      <c r="K25" s="68"/>
      <c r="L25" s="66">
        <f>'Reaj 2016 - Região S e SE '!V31</f>
        <v>1900.5076142131979</v>
      </c>
      <c r="M25" s="67"/>
      <c r="N25" s="66">
        <f>'Reaj 2016 - Região S e SE '!X31</f>
        <v>1872</v>
      </c>
      <c r="O25" s="1"/>
      <c r="Q25" s="30"/>
    </row>
    <row r="26" spans="1:17" x14ac:dyDescent="0.25">
      <c r="A26" s="1"/>
      <c r="B26" s="22">
        <f>IF('Reaj 2016 - Região S e SE '!B32="","",'Reaj 2016 - Região S e SE '!B32)</f>
        <v>1126</v>
      </c>
      <c r="C26" s="9"/>
      <c r="D26" s="64" t="s">
        <v>44</v>
      </c>
      <c r="E26" s="1"/>
      <c r="F26" s="66">
        <f>'Reaj 2016 - Região S e SE '!P32</f>
        <v>316.75126903553297</v>
      </c>
      <c r="G26" s="67"/>
      <c r="H26" s="66">
        <f>'Reaj 2016 - Região S e SE '!R32</f>
        <v>4.7512690355329941</v>
      </c>
      <c r="I26" s="67"/>
      <c r="J26" s="66">
        <f>'Reaj 2016 - Região S e SE '!T32</f>
        <v>312</v>
      </c>
      <c r="K26" s="68"/>
      <c r="L26" s="66">
        <f>'Reaj 2016 - Região S e SE '!V32</f>
        <v>1900.5076142131979</v>
      </c>
      <c r="M26" s="67"/>
      <c r="N26" s="66">
        <f>'Reaj 2016 - Região S e SE '!X32</f>
        <v>1872</v>
      </c>
      <c r="O26" s="1"/>
      <c r="Q26" s="30"/>
    </row>
    <row r="27" spans="1:17" x14ac:dyDescent="0.25">
      <c r="A27" s="1"/>
      <c r="B27" s="22">
        <f>IF('Reaj 2016 - Região S e SE '!B33="","",'Reaj 2016 - Região S e SE '!B33)</f>
        <v>1122</v>
      </c>
      <c r="C27" s="9"/>
      <c r="D27" s="64" t="s">
        <v>21</v>
      </c>
      <c r="E27" s="1"/>
      <c r="F27" s="66">
        <f>'Reaj 2016 - Região S e SE '!P33</f>
        <v>329.94923857868019</v>
      </c>
      <c r="G27" s="67"/>
      <c r="H27" s="66">
        <f>'Reaj 2016 - Região S e SE '!R33</f>
        <v>4.9492385786802027</v>
      </c>
      <c r="I27" s="67"/>
      <c r="J27" s="66">
        <f>'Reaj 2016 - Região S e SE '!T33</f>
        <v>325</v>
      </c>
      <c r="K27" s="68"/>
      <c r="L27" s="66">
        <f>'Reaj 2016 - Região S e SE '!V33</f>
        <v>1979.6954314720811</v>
      </c>
      <c r="M27" s="67"/>
      <c r="N27" s="66">
        <f>'Reaj 2016 - Região S e SE '!X33</f>
        <v>1950</v>
      </c>
      <c r="O27" s="1"/>
      <c r="Q27" s="30"/>
    </row>
    <row r="28" spans="1:17" x14ac:dyDescent="0.25">
      <c r="A28" s="1"/>
      <c r="B28" s="22">
        <f>IF('Reaj 2016 - Região S e SE '!B35="","",'Reaj 2016 - Região S e SE '!B35)</f>
        <v>2009</v>
      </c>
      <c r="C28" s="9"/>
      <c r="D28" s="64" t="s">
        <v>78</v>
      </c>
      <c r="E28" s="1"/>
      <c r="F28" s="66">
        <f>'Reaj 2016 - Região S e SE '!P35</f>
        <v>312.69035532994923</v>
      </c>
      <c r="G28" s="67"/>
      <c r="H28" s="66">
        <f>'Reaj 2016 - Região S e SE '!R35</f>
        <v>4.690355329949238</v>
      </c>
      <c r="I28" s="67"/>
      <c r="J28" s="66">
        <f>'Reaj 2016 - Região S e SE '!T35</f>
        <v>308</v>
      </c>
      <c r="K28" s="68"/>
      <c r="L28" s="66">
        <f>'Reaj 2016 - Região S e SE '!V35</f>
        <v>1876.1421319796955</v>
      </c>
      <c r="M28" s="67"/>
      <c r="N28" s="66">
        <f>'Reaj 2016 - Região S e SE '!X35</f>
        <v>1848</v>
      </c>
      <c r="O28" s="1"/>
      <c r="Q28" s="30"/>
    </row>
    <row r="29" spans="1:17" x14ac:dyDescent="0.25">
      <c r="A29" s="1"/>
      <c r="B29" s="22">
        <f>IF('Reaj 2016 - Região S e SE '!B36="","",'Reaj 2016 - Região S e SE '!B36)</f>
        <v>1101</v>
      </c>
      <c r="C29" s="9"/>
      <c r="D29" s="64" t="s">
        <v>104</v>
      </c>
      <c r="E29" s="1"/>
      <c r="F29" s="66">
        <f>'Reaj 2016 - Região S e SE '!P36</f>
        <v>329.94923857868019</v>
      </c>
      <c r="G29" s="67"/>
      <c r="H29" s="66">
        <f>'Reaj 2016 - Região S e SE '!R36</f>
        <v>4.9492385786802027</v>
      </c>
      <c r="I29" s="67"/>
      <c r="J29" s="66">
        <f>'Reaj 2016 - Região S e SE '!T36</f>
        <v>325</v>
      </c>
      <c r="K29" s="68"/>
      <c r="L29" s="66">
        <f>'Reaj 2016 - Região S e SE '!V36</f>
        <v>1979.6954314720811</v>
      </c>
      <c r="M29" s="67"/>
      <c r="N29" s="66">
        <f>'Reaj 2016 - Região S e SE '!X36</f>
        <v>1950</v>
      </c>
      <c r="O29" s="1"/>
      <c r="Q29" s="30"/>
    </row>
    <row r="30" spans="1:17" x14ac:dyDescent="0.25">
      <c r="A30" s="1"/>
      <c r="B30" s="22">
        <f>IF('Reaj 2016 - Região S e SE '!B37="","",'Reaj 2016 - Região S e SE '!B37)</f>
        <v>2010</v>
      </c>
      <c r="C30" s="9"/>
      <c r="D30" s="64" t="s">
        <v>79</v>
      </c>
      <c r="E30" s="1"/>
      <c r="F30" s="66">
        <f>'Reaj 2016 - Região S e SE '!P37</f>
        <v>312.69035532994923</v>
      </c>
      <c r="G30" s="67"/>
      <c r="H30" s="66">
        <f>'Reaj 2016 - Região S e SE '!R37</f>
        <v>4.690355329949238</v>
      </c>
      <c r="I30" s="67"/>
      <c r="J30" s="66">
        <f>'Reaj 2016 - Região S e SE '!T37</f>
        <v>308</v>
      </c>
      <c r="K30" s="68"/>
      <c r="L30" s="66">
        <f>'Reaj 2016 - Região S e SE '!V37</f>
        <v>1876.1421319796955</v>
      </c>
      <c r="M30" s="67"/>
      <c r="N30" s="66">
        <f>'Reaj 2016 - Região S e SE '!X37</f>
        <v>1848</v>
      </c>
      <c r="O30" s="1"/>
      <c r="Q30" s="30"/>
    </row>
    <row r="31" spans="1:17" x14ac:dyDescent="0.25">
      <c r="A31" s="1"/>
      <c r="B31" s="22">
        <f>IF('Reaj 2016 - Região S e SE '!B38="","",'Reaj 2016 - Região S e SE '!B38)</f>
        <v>1106</v>
      </c>
      <c r="C31" s="9"/>
      <c r="D31" s="64" t="s">
        <v>24</v>
      </c>
      <c r="E31" s="1"/>
      <c r="F31" s="66">
        <f>'Reaj 2016 - Região S e SE '!P38</f>
        <v>316.75126903553297</v>
      </c>
      <c r="G31" s="67"/>
      <c r="H31" s="66">
        <f>'Reaj 2016 - Região S e SE '!R38</f>
        <v>4.7512690355329941</v>
      </c>
      <c r="I31" s="67"/>
      <c r="J31" s="66">
        <f>'Reaj 2016 - Região S e SE '!T38</f>
        <v>312</v>
      </c>
      <c r="K31" s="68"/>
      <c r="L31" s="66">
        <f>'Reaj 2016 - Região S e SE '!V38</f>
        <v>1900.5076142131979</v>
      </c>
      <c r="M31" s="67"/>
      <c r="N31" s="66">
        <f>'Reaj 2016 - Região S e SE '!X38</f>
        <v>1872</v>
      </c>
      <c r="O31" s="1"/>
      <c r="Q31" s="30"/>
    </row>
    <row r="32" spans="1:17" x14ac:dyDescent="0.25">
      <c r="A32" s="1"/>
      <c r="B32" s="22">
        <v>1131</v>
      </c>
      <c r="C32" s="9"/>
      <c r="D32" s="64" t="s">
        <v>25</v>
      </c>
      <c r="E32" s="1"/>
      <c r="F32" s="66">
        <f>'Reaj 2016 - Região S e SE '!P39</f>
        <v>316.75126903553297</v>
      </c>
      <c r="G32" s="67"/>
      <c r="H32" s="66">
        <f>'Reaj 2016 - Região S e SE '!R39</f>
        <v>4.7512690355329941</v>
      </c>
      <c r="I32" s="67"/>
      <c r="J32" s="66">
        <f>'Reaj 2016 - Região S e SE '!T39</f>
        <v>312</v>
      </c>
      <c r="K32" s="68"/>
      <c r="L32" s="66">
        <f>'Reaj 2016 - Região S e SE '!V39</f>
        <v>1900.5076142131979</v>
      </c>
      <c r="M32" s="67"/>
      <c r="N32" s="66">
        <f>'Reaj 2016 - Região S e SE '!X39</f>
        <v>1872</v>
      </c>
      <c r="O32" s="1"/>
      <c r="Q32" s="30"/>
    </row>
    <row r="33" spans="1:17" x14ac:dyDescent="0.25">
      <c r="A33" s="1"/>
      <c r="B33" s="22">
        <f>'Reaj 2016 - Região S e SE '!B41</f>
        <v>1104</v>
      </c>
      <c r="C33" s="9"/>
      <c r="D33" s="64" t="s">
        <v>95</v>
      </c>
      <c r="E33" s="1"/>
      <c r="F33" s="66">
        <f>'Reaj 2016 - Região S e SE '!P40</f>
        <v>285.2791878172589</v>
      </c>
      <c r="G33" s="67"/>
      <c r="H33" s="66">
        <f>'Reaj 2016 - Região S e SE '!R40</f>
        <v>4.2791878172588831</v>
      </c>
      <c r="I33" s="67"/>
      <c r="J33" s="66">
        <f>'Reaj 2016 - Região S e SE '!T40</f>
        <v>281</v>
      </c>
      <c r="K33" s="68"/>
      <c r="L33" s="66">
        <f>'Reaj 2016 - Região S e SE '!V40</f>
        <v>1711.6751269035535</v>
      </c>
      <c r="M33" s="67"/>
      <c r="N33" s="66">
        <f>'Reaj 2016 - Região S e SE '!X40</f>
        <v>1686</v>
      </c>
      <c r="O33" s="1"/>
      <c r="Q33" s="30"/>
    </row>
    <row r="34" spans="1:17" x14ac:dyDescent="0.25">
      <c r="A34" s="1"/>
      <c r="B34" s="22">
        <f>IF('Reaj 2016 - Região S e SE '!B42="","",'Reaj 2016 - Região S e SE '!B42)</f>
        <v>1111</v>
      </c>
      <c r="C34" s="9"/>
      <c r="D34" s="64" t="s">
        <v>40</v>
      </c>
      <c r="E34" s="1"/>
      <c r="F34" s="66">
        <f>'Reaj 2016 - Região S e SE '!P42</f>
        <v>329.94923857868019</v>
      </c>
      <c r="G34" s="67"/>
      <c r="H34" s="66">
        <f>'Reaj 2016 - Região S e SE '!R42</f>
        <v>4.9492385786802027</v>
      </c>
      <c r="I34" s="67"/>
      <c r="J34" s="66">
        <f>'Reaj 2016 - Região S e SE '!T42</f>
        <v>325</v>
      </c>
      <c r="K34" s="68"/>
      <c r="L34" s="66">
        <f>'Reaj 2016 - Região S e SE '!V42</f>
        <v>1979.6954314720811</v>
      </c>
      <c r="M34" s="67"/>
      <c r="N34" s="66">
        <f>'Reaj 2016 - Região S e SE '!X42</f>
        <v>1950</v>
      </c>
      <c r="O34" s="1"/>
      <c r="Q34" s="30"/>
    </row>
    <row r="35" spans="1:17" x14ac:dyDescent="0.25">
      <c r="A35" s="1"/>
      <c r="B35" s="22">
        <f>IF('Reaj 2016 - Região S e SE '!B43="","",'Reaj 2016 - Região S e SE '!B43)</f>
        <v>2006</v>
      </c>
      <c r="C35" s="9"/>
      <c r="D35" s="64" t="s">
        <v>80</v>
      </c>
      <c r="E35" s="1"/>
      <c r="F35" s="66">
        <f>'Reaj 2016 - Região S e SE '!P43</f>
        <v>312.69035532994923</v>
      </c>
      <c r="G35" s="67"/>
      <c r="H35" s="66">
        <f>'Reaj 2016 - Região S e SE '!R43</f>
        <v>4.690355329949238</v>
      </c>
      <c r="I35" s="67"/>
      <c r="J35" s="66">
        <f>'Reaj 2016 - Região S e SE '!T43</f>
        <v>308</v>
      </c>
      <c r="K35" s="68"/>
      <c r="L35" s="66">
        <f>'Reaj 2016 - Região S e SE '!V43</f>
        <v>1876.1421319796955</v>
      </c>
      <c r="M35" s="67"/>
      <c r="N35" s="66">
        <f>'Reaj 2016 - Região S e SE '!X43</f>
        <v>1848</v>
      </c>
      <c r="O35" s="1"/>
      <c r="Q35" s="30"/>
    </row>
    <row r="36" spans="1:17" x14ac:dyDescent="0.25">
      <c r="A36" s="1"/>
      <c r="B36" s="22">
        <f>IF('Reaj 2016 - Região S e SE '!B44="","",'Reaj 2016 - Região S e SE '!B44)</f>
        <v>1102</v>
      </c>
      <c r="C36" s="9"/>
      <c r="D36" s="64" t="s">
        <v>26</v>
      </c>
      <c r="E36" s="1"/>
      <c r="F36" s="66">
        <f>'Reaj 2016 - Região S e SE '!P44</f>
        <v>329.94923857868019</v>
      </c>
      <c r="G36" s="67"/>
      <c r="H36" s="66">
        <f>'Reaj 2016 - Região S e SE '!R44</f>
        <v>4.9492385786802027</v>
      </c>
      <c r="I36" s="67"/>
      <c r="J36" s="66">
        <f>'Reaj 2016 - Região S e SE '!T44</f>
        <v>325</v>
      </c>
      <c r="K36" s="68"/>
      <c r="L36" s="66">
        <f>'Reaj 2016 - Região S e SE '!V44</f>
        <v>1979.6954314720811</v>
      </c>
      <c r="M36" s="67"/>
      <c r="N36" s="66">
        <f>'Reaj 2016 - Região S e SE '!X44</f>
        <v>1950</v>
      </c>
      <c r="O36" s="1"/>
      <c r="Q36" s="30"/>
    </row>
    <row r="37" spans="1:17" x14ac:dyDescent="0.25">
      <c r="A37" s="1"/>
      <c r="B37" s="22">
        <f>IF('Reaj 2016 - Região S e SE '!B45="","",'Reaj 2016 - Região S e SE '!B45)</f>
        <v>2005</v>
      </c>
      <c r="C37" s="9"/>
      <c r="D37" s="64" t="s">
        <v>81</v>
      </c>
      <c r="E37" s="1"/>
      <c r="F37" s="66">
        <f>'Reaj 2016 - Região S e SE '!P45</f>
        <v>312.69035532994923</v>
      </c>
      <c r="G37" s="67"/>
      <c r="H37" s="66">
        <f>'Reaj 2016 - Região S e SE '!R45</f>
        <v>4.690355329949238</v>
      </c>
      <c r="I37" s="67"/>
      <c r="J37" s="66">
        <f>'Reaj 2016 - Região S e SE '!T45</f>
        <v>308</v>
      </c>
      <c r="K37" s="68"/>
      <c r="L37" s="66">
        <f>'Reaj 2016 - Região S e SE '!V45</f>
        <v>1876.1421319796955</v>
      </c>
      <c r="M37" s="67"/>
      <c r="N37" s="66">
        <f>'Reaj 2016 - Região S e SE '!X45</f>
        <v>1848</v>
      </c>
      <c r="O37" s="1"/>
      <c r="Q37" s="30"/>
    </row>
    <row r="38" spans="1:17" ht="26.25" x14ac:dyDescent="0.25">
      <c r="A38" s="1"/>
      <c r="B38" s="22">
        <f>IF('Reaj 2016 - Região S e SE '!B46="","",'Reaj 2016 - Região S e SE '!B46)</f>
        <v>1108</v>
      </c>
      <c r="C38" s="9"/>
      <c r="D38" s="64" t="s">
        <v>112</v>
      </c>
      <c r="E38" s="1"/>
      <c r="F38" s="66">
        <f>'Reaj 2016 - Região S e SE '!P46</f>
        <v>316.75126903553297</v>
      </c>
      <c r="G38" s="67"/>
      <c r="H38" s="66">
        <f>'Reaj 2016 - Região S e SE '!R46</f>
        <v>4.7512690355329941</v>
      </c>
      <c r="I38" s="67"/>
      <c r="J38" s="66">
        <f>'Reaj 2016 - Região S e SE '!T46</f>
        <v>312</v>
      </c>
      <c r="K38" s="68"/>
      <c r="L38" s="66">
        <f>'Reaj 2016 - Região S e SE '!V46</f>
        <v>1900.5076142131979</v>
      </c>
      <c r="M38" s="67"/>
      <c r="N38" s="66">
        <f>'Reaj 2016 - Região S e SE '!X46</f>
        <v>1872</v>
      </c>
      <c r="O38" s="1"/>
      <c r="Q38" s="30"/>
    </row>
    <row r="39" spans="1:17" x14ac:dyDescent="0.25">
      <c r="A39" s="1"/>
      <c r="B39" s="22">
        <f>IF('Reaj 2016 - Região S e SE '!B48="","",'Reaj 2016 - Região S e SE '!B48)</f>
        <v>1127</v>
      </c>
      <c r="C39" s="9"/>
      <c r="D39" s="64" t="s">
        <v>103</v>
      </c>
      <c r="E39" s="1"/>
      <c r="F39" s="66">
        <f>'Reaj 2016 - Região S e SE '!P48</f>
        <v>312.69035532994923</v>
      </c>
      <c r="G39" s="67"/>
      <c r="H39" s="66">
        <f>'Reaj 2016 - Região S e SE '!R48</f>
        <v>4.690355329949238</v>
      </c>
      <c r="I39" s="67"/>
      <c r="J39" s="66">
        <f>'Reaj 2016 - Região S e SE '!T48</f>
        <v>308</v>
      </c>
      <c r="K39" s="68"/>
      <c r="L39" s="66">
        <f>'Reaj 2016 - Região S e SE '!V48</f>
        <v>1876.1421319796955</v>
      </c>
      <c r="M39" s="67"/>
      <c r="N39" s="66">
        <f>'Reaj 2016 - Região S e SE '!X48</f>
        <v>1848</v>
      </c>
      <c r="O39" s="1"/>
      <c r="Q39" s="30"/>
    </row>
    <row r="40" spans="1:17" ht="16.350000000000001" customHeight="1" x14ac:dyDescent="0.25">
      <c r="A40" s="1"/>
      <c r="B40" s="22">
        <f>IF('Reaj 2016 - Região S e SE '!B49="","",'Reaj 2016 - Região S e SE '!B49)</f>
        <v>1123</v>
      </c>
      <c r="C40" s="9"/>
      <c r="D40" s="64" t="s">
        <v>28</v>
      </c>
      <c r="E40" s="1"/>
      <c r="F40" s="66">
        <f>'Reaj 2016 - Região S e SE '!P49</f>
        <v>365.48223350253807</v>
      </c>
      <c r="G40" s="67"/>
      <c r="H40" s="66">
        <f>'Reaj 2016 - Região S e SE '!R49</f>
        <v>5.4822335025380706</v>
      </c>
      <c r="I40" s="67"/>
      <c r="J40" s="66">
        <f>'Reaj 2016 - Região S e SE '!T49</f>
        <v>360</v>
      </c>
      <c r="K40" s="68"/>
      <c r="L40" s="66">
        <f>'Reaj 2016 - Região S e SE '!V49</f>
        <v>2192.8934010152284</v>
      </c>
      <c r="M40" s="67"/>
      <c r="N40" s="66">
        <f>'Reaj 2016 - Região S e SE '!X49</f>
        <v>2160</v>
      </c>
      <c r="O40" s="1"/>
      <c r="Q40" s="30"/>
    </row>
    <row r="41" spans="1:17" x14ac:dyDescent="0.25">
      <c r="A41" s="1"/>
      <c r="B41" s="22">
        <f>IF('Reaj 2016 - Região S e SE '!B50="","",'Reaj 2016 - Região S e SE '!B50)</f>
        <v>1103</v>
      </c>
      <c r="C41" s="9"/>
      <c r="D41" s="64" t="s">
        <v>29</v>
      </c>
      <c r="E41" s="1"/>
      <c r="F41" s="66">
        <f>'Reaj 2016 - Região S e SE '!P50</f>
        <v>365.48223350253807</v>
      </c>
      <c r="G41" s="67"/>
      <c r="H41" s="66">
        <f>'Reaj 2016 - Região S e SE '!R50</f>
        <v>5.4822335025380706</v>
      </c>
      <c r="I41" s="67"/>
      <c r="J41" s="66">
        <f>'Reaj 2016 - Região S e SE '!T50</f>
        <v>360</v>
      </c>
      <c r="K41" s="68"/>
      <c r="L41" s="66">
        <f>'Reaj 2016 - Região S e SE '!V50</f>
        <v>2192.8934010152284</v>
      </c>
      <c r="M41" s="67"/>
      <c r="N41" s="66">
        <f>'Reaj 2016 - Região S e SE '!X50</f>
        <v>2160</v>
      </c>
      <c r="O41" s="1"/>
      <c r="Q41" s="30"/>
    </row>
    <row r="42" spans="1:17" x14ac:dyDescent="0.25">
      <c r="A42" s="1"/>
      <c r="B42" s="22">
        <f>IF('Reaj 2016 - Região S e SE '!B51="","",'Reaj 2016 - Região S e SE '!B51)</f>
        <v>1163</v>
      </c>
      <c r="C42" s="9"/>
      <c r="D42" s="64" t="s">
        <v>30</v>
      </c>
      <c r="E42" s="1"/>
      <c r="F42" s="66">
        <f>'Reaj 2016 - Região S e SE '!P51</f>
        <v>297.46192893401013</v>
      </c>
      <c r="G42" s="67"/>
      <c r="H42" s="66">
        <f>'Reaj 2016 - Região S e SE '!R51</f>
        <v>4.4619289340101522</v>
      </c>
      <c r="I42" s="67"/>
      <c r="J42" s="66">
        <f>'Reaj 2016 - Região S e SE '!T51</f>
        <v>293</v>
      </c>
      <c r="K42" s="68"/>
      <c r="L42" s="66">
        <f>'Reaj 2016 - Região S e SE '!V51</f>
        <v>1784.7715736040609</v>
      </c>
      <c r="M42" s="67"/>
      <c r="N42" s="66">
        <f>'Reaj 2016 - Região S e SE '!X51</f>
        <v>1758</v>
      </c>
      <c r="O42" s="1"/>
      <c r="Q42" s="30"/>
    </row>
    <row r="43" spans="1:17" ht="4.9000000000000004" customHeight="1" x14ac:dyDescent="0.25">
      <c r="A43" s="9"/>
      <c r="B43" s="31"/>
      <c r="C43" s="9"/>
      <c r="D43" s="28"/>
      <c r="E43" s="28"/>
      <c r="F43" s="28"/>
      <c r="G43" s="9"/>
      <c r="H43" s="9"/>
      <c r="I43" s="9"/>
      <c r="J43" s="32"/>
      <c r="K43" s="28"/>
      <c r="L43" s="9"/>
      <c r="M43" s="9"/>
      <c r="N43" s="28"/>
      <c r="O43" s="9"/>
    </row>
    <row r="44" spans="1:17" x14ac:dyDescent="0.25">
      <c r="A44" s="33"/>
      <c r="B44" s="346" t="s">
        <v>31</v>
      </c>
      <c r="C44" s="346"/>
      <c r="D44" s="346"/>
      <c r="E44" s="346"/>
      <c r="F44" s="346"/>
      <c r="G44" s="346"/>
      <c r="H44" s="346"/>
      <c r="I44" s="346"/>
      <c r="J44" s="346"/>
      <c r="K44" s="346"/>
      <c r="L44" s="346"/>
      <c r="M44" s="346"/>
      <c r="N44" s="346"/>
      <c r="O44" s="33"/>
    </row>
    <row r="45" spans="1:17" ht="21.75" customHeight="1" x14ac:dyDescent="0.25">
      <c r="A45" s="9"/>
      <c r="B45" s="31"/>
      <c r="C45" s="9"/>
      <c r="D45" s="28"/>
      <c r="E45" s="28"/>
      <c r="F45" s="28"/>
      <c r="G45" s="9"/>
      <c r="H45" s="9"/>
      <c r="I45" s="9"/>
      <c r="J45" s="32"/>
      <c r="K45" s="28"/>
      <c r="L45" s="9"/>
      <c r="M45" s="9"/>
      <c r="N45" s="34"/>
      <c r="O45" s="9"/>
    </row>
    <row r="46" spans="1:17" x14ac:dyDescent="0.25">
      <c r="A46" s="35"/>
      <c r="B46" s="347" t="s">
        <v>32</v>
      </c>
      <c r="C46" s="347"/>
      <c r="D46" s="347"/>
      <c r="E46" s="347"/>
      <c r="F46" s="347"/>
      <c r="G46" s="347"/>
      <c r="H46" s="347"/>
      <c r="I46" s="347"/>
      <c r="J46" s="347"/>
      <c r="K46" s="347"/>
      <c r="L46" s="347"/>
      <c r="M46" s="347"/>
      <c r="N46" s="347"/>
      <c r="O46" s="35"/>
    </row>
    <row r="47" spans="1:17" ht="15" customHeight="1" x14ac:dyDescent="0.25">
      <c r="A47" s="9"/>
      <c r="B47" s="349" t="s">
        <v>34</v>
      </c>
      <c r="C47" s="349"/>
      <c r="D47" s="349"/>
      <c r="E47" s="349"/>
      <c r="F47" s="349"/>
      <c r="G47" s="349"/>
      <c r="H47" s="349"/>
      <c r="I47" s="349"/>
      <c r="J47" s="349"/>
      <c r="K47" s="9"/>
      <c r="L47" s="9"/>
      <c r="M47" s="9"/>
      <c r="N47" s="38"/>
      <c r="O47" s="9"/>
    </row>
    <row r="48" spans="1:17" x14ac:dyDescent="0.25">
      <c r="A48" s="35"/>
      <c r="B48" s="348"/>
      <c r="C48" s="348"/>
      <c r="D48" s="348"/>
      <c r="E48" s="348"/>
      <c r="F48" s="348"/>
      <c r="G48" s="348"/>
      <c r="H48" s="348"/>
      <c r="I48" s="348"/>
      <c r="J48" s="348"/>
      <c r="K48" s="63"/>
      <c r="L48" s="63"/>
      <c r="M48" s="9"/>
      <c r="N48" s="63"/>
      <c r="O48" s="35"/>
    </row>
    <row r="49" spans="1:15" ht="15" customHeight="1" x14ac:dyDescent="0.25">
      <c r="A49" s="35"/>
      <c r="B49" s="348" t="s">
        <v>90</v>
      </c>
      <c r="C49" s="348"/>
      <c r="D49" s="348"/>
      <c r="E49" s="348"/>
      <c r="F49" s="348"/>
      <c r="G49" s="348"/>
      <c r="H49" s="348"/>
      <c r="I49" s="348"/>
      <c r="J49" s="348"/>
      <c r="K49" s="63"/>
      <c r="L49" s="63"/>
      <c r="M49" s="9"/>
      <c r="N49" s="63"/>
      <c r="O49" s="35"/>
    </row>
    <row r="50" spans="1:15" ht="15" customHeight="1" x14ac:dyDescent="0.25">
      <c r="A50" s="35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9"/>
      <c r="N50" s="63"/>
      <c r="O50" s="35"/>
    </row>
    <row r="51" spans="1:15" ht="15" customHeight="1" x14ac:dyDescent="0.25">
      <c r="A51" s="35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9"/>
      <c r="N51" s="63"/>
      <c r="O51" s="35"/>
    </row>
    <row r="52" spans="1:15" x14ac:dyDescent="0.25">
      <c r="A52" s="26"/>
      <c r="B52" s="35"/>
      <c r="C52" s="9"/>
      <c r="D52" s="35"/>
      <c r="E52" s="35"/>
      <c r="F52" s="35"/>
      <c r="G52" s="9"/>
      <c r="H52" s="35"/>
      <c r="I52" s="9"/>
      <c r="J52" s="35"/>
      <c r="K52" s="35"/>
      <c r="L52" s="35"/>
      <c r="M52" s="9"/>
      <c r="N52" s="35"/>
      <c r="O52" s="26"/>
    </row>
    <row r="53" spans="1:15" ht="15.75" customHeight="1" x14ac:dyDescent="0.25">
      <c r="A53" s="26"/>
      <c r="B53" s="344" t="s">
        <v>111</v>
      </c>
      <c r="C53" s="344"/>
      <c r="D53" s="344"/>
      <c r="E53" s="344"/>
      <c r="F53" s="344"/>
      <c r="G53" s="344"/>
      <c r="H53" s="344"/>
      <c r="I53" s="344"/>
      <c r="J53" s="344"/>
      <c r="K53" s="344"/>
      <c r="L53" s="344"/>
      <c r="M53" s="344"/>
      <c r="N53" s="344"/>
      <c r="O53" s="26"/>
    </row>
    <row r="54" spans="1:15" ht="15.75" customHeight="1" x14ac:dyDescent="0.25">
      <c r="B54" s="344" t="s">
        <v>46</v>
      </c>
      <c r="C54" s="344"/>
      <c r="D54" s="344"/>
      <c r="E54" s="344"/>
      <c r="F54" s="344"/>
      <c r="G54" s="344"/>
      <c r="H54" s="344"/>
      <c r="I54" s="344"/>
      <c r="J54" s="344"/>
      <c r="K54" s="344"/>
      <c r="L54" s="344"/>
      <c r="M54" s="344"/>
      <c r="N54" s="344"/>
      <c r="O54" s="40"/>
    </row>
  </sheetData>
  <mergeCells count="10">
    <mergeCell ref="B48:J48"/>
    <mergeCell ref="B49:J49"/>
    <mergeCell ref="B53:N53"/>
    <mergeCell ref="B54:N54"/>
    <mergeCell ref="B2:N2"/>
    <mergeCell ref="B3:N3"/>
    <mergeCell ref="B4:N4"/>
    <mergeCell ref="B44:N44"/>
    <mergeCell ref="B46:N46"/>
    <mergeCell ref="B47:J47"/>
  </mergeCells>
  <printOptions horizontalCentered="1"/>
  <pageMargins left="0.36" right="0.38" top="1.3779527559055118" bottom="0.78740157480314965" header="0.31496062992125984" footer="0.31496062992125984"/>
  <pageSetup paperSize="9" scale="58" orientation="portrait" r:id="rId1"/>
  <headerFooter>
    <oddHeader>&amp;R&amp;"Arial,Negrito"&amp;18Anexo 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>
    <tabColor rgb="FF92D050"/>
    <pageSetUpPr fitToPage="1"/>
  </sheetPr>
  <dimension ref="A1:Q54"/>
  <sheetViews>
    <sheetView showGridLines="0" zoomScale="85" zoomScaleNormal="85" workbookViewId="0">
      <pane ySplit="7" topLeftCell="A8" activePane="bottomLeft" state="frozen"/>
      <selection activeCell="F13" sqref="F13"/>
      <selection pane="bottomLeft" activeCell="F13" sqref="F13"/>
    </sheetView>
  </sheetViews>
  <sheetFormatPr defaultColWidth="9.140625" defaultRowHeight="15.75" x14ac:dyDescent="0.25"/>
  <cols>
    <col min="1" max="1" width="1.7109375" style="7" customWidth="1"/>
    <col min="2" max="2" width="9.85546875" style="7" customWidth="1"/>
    <col min="3" max="3" width="0.42578125" style="7" customWidth="1"/>
    <col min="4" max="4" width="57.85546875" style="7" customWidth="1"/>
    <col min="5" max="5" width="0.5703125" style="7" customWidth="1"/>
    <col min="6" max="6" width="16.85546875" style="7" customWidth="1"/>
    <col min="7" max="7" width="0.42578125" style="7" customWidth="1"/>
    <col min="8" max="8" width="15.85546875" style="7" customWidth="1"/>
    <col min="9" max="9" width="0.42578125" style="7" customWidth="1"/>
    <col min="10" max="10" width="17.5703125" style="7" customWidth="1"/>
    <col min="11" max="11" width="0.85546875" style="7" customWidth="1"/>
    <col min="12" max="12" width="19.85546875" style="7" bestFit="1" customWidth="1"/>
    <col min="13" max="13" width="0.42578125" style="7" customWidth="1"/>
    <col min="14" max="14" width="18.7109375" style="7" customWidth="1"/>
    <col min="15" max="15" width="1.7109375" style="7" customWidth="1"/>
    <col min="16" max="16" width="14.28515625" style="7" bestFit="1" customWidth="1"/>
    <col min="17" max="16384" width="9.140625" style="7"/>
  </cols>
  <sheetData>
    <row r="1" spans="1:17" s="5" customFormat="1" ht="12.75" customHeight="1" x14ac:dyDescent="0.25">
      <c r="A1" s="1"/>
      <c r="B1" s="2"/>
      <c r="C1" s="1"/>
      <c r="D1" s="3"/>
      <c r="E1" s="1"/>
      <c r="F1" s="4"/>
      <c r="G1" s="1"/>
      <c r="H1" s="4"/>
      <c r="I1" s="1"/>
      <c r="J1" s="4"/>
      <c r="K1" s="1"/>
      <c r="L1" s="4"/>
      <c r="M1" s="1"/>
      <c r="O1" s="6"/>
    </row>
    <row r="2" spans="1:17" ht="23.25" customHeight="1" x14ac:dyDescent="0.25">
      <c r="A2" s="1"/>
      <c r="B2" s="344" t="s">
        <v>0</v>
      </c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1"/>
    </row>
    <row r="3" spans="1:17" s="5" customFormat="1" x14ac:dyDescent="0.25">
      <c r="A3" s="1"/>
      <c r="B3" s="344" t="s">
        <v>133</v>
      </c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6"/>
    </row>
    <row r="4" spans="1:17" x14ac:dyDescent="0.25">
      <c r="A4" s="1"/>
      <c r="B4" s="345" t="s">
        <v>72</v>
      </c>
      <c r="C4" s="345"/>
      <c r="D4" s="345"/>
      <c r="E4" s="345"/>
      <c r="F4" s="345"/>
      <c r="G4" s="345"/>
      <c r="H4" s="345"/>
      <c r="I4" s="345"/>
      <c r="J4" s="345"/>
      <c r="K4" s="345"/>
      <c r="L4" s="345"/>
      <c r="M4" s="345"/>
      <c r="N4" s="345"/>
      <c r="O4" s="1"/>
    </row>
    <row r="5" spans="1:17" ht="6.75" customHeight="1" x14ac:dyDescent="0.25">
      <c r="A5" s="1"/>
      <c r="B5" s="142"/>
      <c r="C5" s="9"/>
      <c r="D5" s="10"/>
      <c r="E5" s="1"/>
      <c r="F5" s="11"/>
      <c r="G5" s="9"/>
      <c r="H5" s="11"/>
      <c r="I5" s="9"/>
      <c r="J5" s="11"/>
      <c r="K5" s="1"/>
      <c r="L5" s="11"/>
      <c r="M5" s="9"/>
      <c r="N5" s="11"/>
      <c r="O5" s="1"/>
    </row>
    <row r="6" spans="1:17" ht="47.25" x14ac:dyDescent="0.25">
      <c r="A6" s="12"/>
      <c r="B6" s="13" t="s">
        <v>2</v>
      </c>
      <c r="C6" s="14"/>
      <c r="D6" s="15" t="s">
        <v>3</v>
      </c>
      <c r="E6" s="12"/>
      <c r="F6" s="16" t="s">
        <v>4</v>
      </c>
      <c r="G6" s="14"/>
      <c r="H6" s="16" t="s">
        <v>48</v>
      </c>
      <c r="I6" s="14"/>
      <c r="J6" s="16" t="s">
        <v>6</v>
      </c>
      <c r="K6" s="12"/>
      <c r="L6" s="16" t="s">
        <v>7</v>
      </c>
      <c r="M6" s="14"/>
      <c r="N6" s="17" t="s">
        <v>49</v>
      </c>
      <c r="O6" s="12"/>
    </row>
    <row r="7" spans="1:17" s="21" customFormat="1" ht="4.9000000000000004" customHeight="1" x14ac:dyDescent="0.2">
      <c r="A7" s="1"/>
      <c r="B7" s="18"/>
      <c r="C7" s="9"/>
      <c r="D7" s="19"/>
      <c r="E7" s="1"/>
      <c r="F7" s="20"/>
      <c r="G7" s="9"/>
      <c r="H7" s="20"/>
      <c r="I7" s="9"/>
      <c r="J7" s="20"/>
      <c r="K7" s="1"/>
      <c r="L7" s="20"/>
      <c r="M7" s="9"/>
      <c r="N7" s="20"/>
      <c r="O7" s="1"/>
    </row>
    <row r="8" spans="1:17" x14ac:dyDescent="0.25">
      <c r="A8" s="1"/>
      <c r="B8" s="22">
        <f>IF('Reaj 2016 - Região S e SE '!B8="","",'Reaj 2016 - Região S e SE '!B8)</f>
        <v>1100</v>
      </c>
      <c r="C8" s="9"/>
      <c r="D8" s="64" t="s">
        <v>9</v>
      </c>
      <c r="E8" s="1"/>
      <c r="F8" s="66">
        <f>ROUND(J8/98.5%,2)</f>
        <v>233.5</v>
      </c>
      <c r="G8" s="67"/>
      <c r="H8" s="66">
        <f>F8*1.5%</f>
        <v>3.5024999999999999</v>
      </c>
      <c r="I8" s="67"/>
      <c r="J8" s="66">
        <v>230</v>
      </c>
      <c r="K8" s="68"/>
      <c r="L8" s="66">
        <f>F8*6</f>
        <v>1401</v>
      </c>
      <c r="M8" s="67"/>
      <c r="N8" s="66">
        <f>J8*6</f>
        <v>1380</v>
      </c>
      <c r="O8" s="1"/>
      <c r="P8" s="209"/>
      <c r="Q8" s="30"/>
    </row>
    <row r="9" spans="1:17" x14ac:dyDescent="0.25">
      <c r="A9" s="1"/>
      <c r="B9" s="22">
        <f>IF('Reaj 2016 - Região S e SE '!B9="","",'Reaj 2016 - Região S e SE '!B9)</f>
        <v>1124</v>
      </c>
      <c r="C9" s="9"/>
      <c r="D9" s="64" t="s">
        <v>10</v>
      </c>
      <c r="E9" s="1"/>
      <c r="F9" s="66">
        <f t="shared" ref="F9:F42" si="0">ROUND(J9/98.5%,2)</f>
        <v>233.5</v>
      </c>
      <c r="G9" s="67"/>
      <c r="H9" s="66">
        <f t="shared" ref="H9:H42" si="1">F9*1.5%</f>
        <v>3.5024999999999999</v>
      </c>
      <c r="I9" s="67"/>
      <c r="J9" s="66">
        <v>230</v>
      </c>
      <c r="K9" s="68"/>
      <c r="L9" s="66">
        <f t="shared" ref="L9:L42" si="2">F9*6</f>
        <v>1401</v>
      </c>
      <c r="M9" s="67"/>
      <c r="N9" s="66">
        <f t="shared" ref="N9:N42" si="3">J9*6</f>
        <v>1380</v>
      </c>
      <c r="O9" s="1"/>
      <c r="P9" s="209"/>
      <c r="Q9" s="30"/>
    </row>
    <row r="10" spans="1:17" x14ac:dyDescent="0.25">
      <c r="A10" s="1"/>
      <c r="B10" s="22">
        <v>1133</v>
      </c>
      <c r="C10" s="9"/>
      <c r="D10" s="64" t="s">
        <v>110</v>
      </c>
      <c r="E10" s="1"/>
      <c r="F10" s="66">
        <f>ROUND(J10/98.5%,2)</f>
        <v>233.5</v>
      </c>
      <c r="G10" s="67"/>
      <c r="H10" s="66">
        <f>F10*1.5%</f>
        <v>3.5024999999999999</v>
      </c>
      <c r="I10" s="67"/>
      <c r="J10" s="66">
        <v>230</v>
      </c>
      <c r="K10" s="68"/>
      <c r="L10" s="66">
        <f>F10*6</f>
        <v>1401</v>
      </c>
      <c r="M10" s="67"/>
      <c r="N10" s="66">
        <f>J10*6</f>
        <v>1380</v>
      </c>
      <c r="O10" s="1"/>
      <c r="P10" s="209"/>
      <c r="Q10" s="30"/>
    </row>
    <row r="11" spans="1:17" x14ac:dyDescent="0.25">
      <c r="A11" s="1"/>
      <c r="B11" s="22">
        <f>IF('Reaj 2016 - Região S e SE '!B11="","",'Reaj 2016 - Região S e SE '!B11)</f>
        <v>2007</v>
      </c>
      <c r="C11" s="9"/>
      <c r="D11" s="64" t="s">
        <v>102</v>
      </c>
      <c r="E11" s="1"/>
      <c r="F11" s="66">
        <f t="shared" si="0"/>
        <v>233.5</v>
      </c>
      <c r="G11" s="67"/>
      <c r="H11" s="66">
        <f t="shared" si="1"/>
        <v>3.5024999999999999</v>
      </c>
      <c r="I11" s="67"/>
      <c r="J11" s="66">
        <v>230</v>
      </c>
      <c r="K11" s="68"/>
      <c r="L11" s="66">
        <f t="shared" si="2"/>
        <v>1401</v>
      </c>
      <c r="M11" s="67"/>
      <c r="N11" s="66">
        <f t="shared" si="3"/>
        <v>1380</v>
      </c>
      <c r="O11" s="1"/>
      <c r="P11" s="209"/>
      <c r="Q11" s="30"/>
    </row>
    <row r="12" spans="1:17" x14ac:dyDescent="0.25">
      <c r="A12" s="1"/>
      <c r="B12" s="22">
        <f>IF('Reaj 2016 - Região S e SE '!B13="","",'Reaj 2016 - Região S e SE '!B13)</f>
        <v>1116</v>
      </c>
      <c r="C12" s="9"/>
      <c r="D12" s="64" t="s">
        <v>98</v>
      </c>
      <c r="E12" s="1"/>
      <c r="F12" s="66">
        <f t="shared" si="0"/>
        <v>233.5</v>
      </c>
      <c r="G12" s="67"/>
      <c r="H12" s="66">
        <f t="shared" si="1"/>
        <v>3.5024999999999999</v>
      </c>
      <c r="I12" s="67"/>
      <c r="J12" s="66">
        <v>230</v>
      </c>
      <c r="K12" s="68"/>
      <c r="L12" s="66">
        <f t="shared" si="2"/>
        <v>1401</v>
      </c>
      <c r="M12" s="67"/>
      <c r="N12" s="66">
        <f t="shared" si="3"/>
        <v>1380</v>
      </c>
      <c r="O12" s="1"/>
      <c r="P12" s="209"/>
      <c r="Q12" s="30"/>
    </row>
    <row r="13" spans="1:17" x14ac:dyDescent="0.25">
      <c r="A13" s="1"/>
      <c r="B13" s="22">
        <f>IF('Reaj 2016 - Região S e SE '!B14="","",'Reaj 2016 - Região S e SE '!B14)</f>
        <v>1107</v>
      </c>
      <c r="C13" s="9"/>
      <c r="D13" s="64" t="s">
        <v>12</v>
      </c>
      <c r="E13" s="1"/>
      <c r="F13" s="66">
        <f t="shared" si="0"/>
        <v>233.5</v>
      </c>
      <c r="G13" s="67"/>
      <c r="H13" s="66">
        <f t="shared" si="1"/>
        <v>3.5024999999999999</v>
      </c>
      <c r="I13" s="67"/>
      <c r="J13" s="66">
        <v>230</v>
      </c>
      <c r="K13" s="68"/>
      <c r="L13" s="66">
        <f t="shared" si="2"/>
        <v>1401</v>
      </c>
      <c r="M13" s="67"/>
      <c r="N13" s="66">
        <f t="shared" si="3"/>
        <v>1380</v>
      </c>
      <c r="O13" s="1"/>
      <c r="P13" s="209"/>
      <c r="Q13" s="30"/>
    </row>
    <row r="14" spans="1:17" x14ac:dyDescent="0.25">
      <c r="A14" s="1"/>
      <c r="B14" s="22">
        <f>IF('Reaj 2016 - Região S e SE '!B15="","",'Reaj 2016 - Região S e SE '!B15)</f>
        <v>2008</v>
      </c>
      <c r="C14" s="9"/>
      <c r="D14" s="64" t="s">
        <v>77</v>
      </c>
      <c r="E14" s="1"/>
      <c r="F14" s="66">
        <f t="shared" si="0"/>
        <v>233.5</v>
      </c>
      <c r="G14" s="67"/>
      <c r="H14" s="66">
        <f t="shared" si="1"/>
        <v>3.5024999999999999</v>
      </c>
      <c r="I14" s="67"/>
      <c r="J14" s="66">
        <v>230</v>
      </c>
      <c r="K14" s="68"/>
      <c r="L14" s="66">
        <f t="shared" si="2"/>
        <v>1401</v>
      </c>
      <c r="M14" s="67"/>
      <c r="N14" s="66">
        <f t="shared" si="3"/>
        <v>1380</v>
      </c>
      <c r="O14" s="1"/>
      <c r="P14" s="209"/>
      <c r="Q14" s="30"/>
    </row>
    <row r="15" spans="1:17" x14ac:dyDescent="0.25">
      <c r="A15" s="1"/>
      <c r="B15" s="22">
        <f>IF('Reaj 2016 - Região S e SE '!B17="","",'Reaj 2016 - Região S e SE '!B17)</f>
        <v>1112</v>
      </c>
      <c r="C15" s="9"/>
      <c r="D15" s="64" t="s">
        <v>14</v>
      </c>
      <c r="E15" s="1"/>
      <c r="F15" s="66">
        <f t="shared" si="0"/>
        <v>233.5</v>
      </c>
      <c r="G15" s="67"/>
      <c r="H15" s="66">
        <f t="shared" si="1"/>
        <v>3.5024999999999999</v>
      </c>
      <c r="I15" s="67"/>
      <c r="J15" s="66">
        <v>230</v>
      </c>
      <c r="K15" s="68"/>
      <c r="L15" s="66">
        <f t="shared" si="2"/>
        <v>1401</v>
      </c>
      <c r="M15" s="67"/>
      <c r="N15" s="66">
        <f t="shared" si="3"/>
        <v>1380</v>
      </c>
      <c r="O15" s="1"/>
      <c r="P15" s="209"/>
      <c r="Q15" s="30"/>
    </row>
    <row r="16" spans="1:17" x14ac:dyDescent="0.25">
      <c r="A16" s="1"/>
      <c r="B16" s="22">
        <f>IF('Reaj 2016 - Região S e SE '!B19="","",'Reaj 2016 - Região S e SE '!B19)</f>
        <v>1117</v>
      </c>
      <c r="C16" s="9"/>
      <c r="D16" s="64" t="s">
        <v>91</v>
      </c>
      <c r="E16" s="1"/>
      <c r="F16" s="66">
        <f t="shared" si="0"/>
        <v>233.5</v>
      </c>
      <c r="G16" s="67"/>
      <c r="H16" s="66">
        <f t="shared" si="1"/>
        <v>3.5024999999999999</v>
      </c>
      <c r="I16" s="67"/>
      <c r="J16" s="66">
        <v>230</v>
      </c>
      <c r="K16" s="68"/>
      <c r="L16" s="66">
        <f t="shared" si="2"/>
        <v>1401</v>
      </c>
      <c r="M16" s="67"/>
      <c r="N16" s="66">
        <f t="shared" si="3"/>
        <v>1380</v>
      </c>
      <c r="O16" s="1"/>
      <c r="P16" s="209"/>
      <c r="Q16" s="30"/>
    </row>
    <row r="17" spans="1:17" x14ac:dyDescent="0.25">
      <c r="A17" s="9"/>
      <c r="B17" s="22">
        <f>IF('Reaj 2016 - Região S e SE '!B20="","",'Reaj 2016 - Região S e SE '!B20)</f>
        <v>1129</v>
      </c>
      <c r="C17" s="9"/>
      <c r="D17" s="64" t="s">
        <v>114</v>
      </c>
      <c r="E17" s="1"/>
      <c r="F17" s="66">
        <f t="shared" si="0"/>
        <v>233.5</v>
      </c>
      <c r="G17" s="67"/>
      <c r="H17" s="66">
        <f t="shared" si="1"/>
        <v>3.5024999999999999</v>
      </c>
      <c r="I17" s="67"/>
      <c r="J17" s="66">
        <v>230</v>
      </c>
      <c r="K17" s="68"/>
      <c r="L17" s="66">
        <f t="shared" si="2"/>
        <v>1401</v>
      </c>
      <c r="M17" s="67"/>
      <c r="N17" s="66">
        <f t="shared" si="3"/>
        <v>1380</v>
      </c>
      <c r="O17" s="9"/>
      <c r="P17" s="209"/>
      <c r="Q17" s="30"/>
    </row>
    <row r="18" spans="1:17" x14ac:dyDescent="0.25">
      <c r="A18" s="1"/>
      <c r="B18" s="22">
        <f>IF('Reaj 2016 - Região S e SE '!B22="","",'Reaj 2016 - Região S e SE '!B22)</f>
        <v>1120</v>
      </c>
      <c r="C18" s="9"/>
      <c r="D18" s="64" t="s">
        <v>92</v>
      </c>
      <c r="E18" s="1"/>
      <c r="F18" s="66">
        <f t="shared" si="0"/>
        <v>233.5</v>
      </c>
      <c r="G18" s="67"/>
      <c r="H18" s="66">
        <f t="shared" si="1"/>
        <v>3.5024999999999999</v>
      </c>
      <c r="I18" s="67"/>
      <c r="J18" s="66">
        <v>230</v>
      </c>
      <c r="K18" s="68"/>
      <c r="L18" s="66">
        <f t="shared" si="2"/>
        <v>1401</v>
      </c>
      <c r="M18" s="67"/>
      <c r="N18" s="66">
        <f t="shared" si="3"/>
        <v>1380</v>
      </c>
      <c r="O18" s="1"/>
      <c r="P18" s="209"/>
      <c r="Q18" s="30"/>
    </row>
    <row r="19" spans="1:17" x14ac:dyDescent="0.25">
      <c r="A19" s="1"/>
      <c r="B19" s="22">
        <v>1113</v>
      </c>
      <c r="C19" s="9"/>
      <c r="D19" s="64" t="s">
        <v>97</v>
      </c>
      <c r="E19" s="1"/>
      <c r="F19" s="66">
        <f t="shared" si="0"/>
        <v>233.5</v>
      </c>
      <c r="G19" s="67"/>
      <c r="H19" s="66">
        <f t="shared" si="1"/>
        <v>3.5024999999999999</v>
      </c>
      <c r="I19" s="67"/>
      <c r="J19" s="66">
        <v>230</v>
      </c>
      <c r="K19" s="68"/>
      <c r="L19" s="66">
        <f t="shared" si="2"/>
        <v>1401</v>
      </c>
      <c r="M19" s="67"/>
      <c r="N19" s="66">
        <f t="shared" si="3"/>
        <v>1380</v>
      </c>
      <c r="O19" s="1"/>
      <c r="P19" s="209"/>
      <c r="Q19" s="30"/>
    </row>
    <row r="20" spans="1:17" x14ac:dyDescent="0.25">
      <c r="A20" s="1"/>
      <c r="B20" s="22">
        <f>IF('Reaj 2016 - Região S e SE '!B24="","",'Reaj 2016 - Região S e SE '!B24)</f>
        <v>1105</v>
      </c>
      <c r="C20" s="9"/>
      <c r="D20" s="64" t="s">
        <v>15</v>
      </c>
      <c r="E20" s="1"/>
      <c r="F20" s="66">
        <f t="shared" si="0"/>
        <v>233.5</v>
      </c>
      <c r="G20" s="67"/>
      <c r="H20" s="66">
        <f t="shared" si="1"/>
        <v>3.5024999999999999</v>
      </c>
      <c r="I20" s="67"/>
      <c r="J20" s="66">
        <v>230</v>
      </c>
      <c r="K20" s="68"/>
      <c r="L20" s="66">
        <f t="shared" si="2"/>
        <v>1401</v>
      </c>
      <c r="M20" s="67"/>
      <c r="N20" s="66">
        <f t="shared" si="3"/>
        <v>1380</v>
      </c>
      <c r="O20" s="1"/>
      <c r="P20" s="209"/>
      <c r="Q20" s="30"/>
    </row>
    <row r="21" spans="1:17" x14ac:dyDescent="0.25">
      <c r="A21" s="1"/>
      <c r="B21" s="22">
        <f>IF('Reaj 2016 - Região S e SE '!B26="","",'Reaj 2016 - Região S e SE '!B26)</f>
        <v>1128</v>
      </c>
      <c r="C21" s="9"/>
      <c r="D21" s="64" t="s">
        <v>93</v>
      </c>
      <c r="E21" s="1"/>
      <c r="F21" s="66">
        <f t="shared" si="0"/>
        <v>233.5</v>
      </c>
      <c r="G21" s="67"/>
      <c r="H21" s="66">
        <f t="shared" si="1"/>
        <v>3.5024999999999999</v>
      </c>
      <c r="I21" s="67"/>
      <c r="J21" s="66">
        <v>230</v>
      </c>
      <c r="K21" s="68"/>
      <c r="L21" s="66">
        <f t="shared" si="2"/>
        <v>1401</v>
      </c>
      <c r="M21" s="67"/>
      <c r="N21" s="66">
        <f t="shared" si="3"/>
        <v>1380</v>
      </c>
      <c r="O21" s="1"/>
      <c r="P21" s="209"/>
      <c r="Q21" s="30"/>
    </row>
    <row r="22" spans="1:17" x14ac:dyDescent="0.25">
      <c r="A22" s="1"/>
      <c r="B22" s="22">
        <f>IF('Reaj 2016 - Região S e SE '!B27="","",'Reaj 2016 - Região S e SE '!B27)</f>
        <v>1125</v>
      </c>
      <c r="C22" s="9"/>
      <c r="D22" s="65" t="s">
        <v>17</v>
      </c>
      <c r="E22" s="1"/>
      <c r="F22" s="66">
        <f t="shared" si="0"/>
        <v>233.5</v>
      </c>
      <c r="G22" s="67"/>
      <c r="H22" s="66">
        <f t="shared" si="1"/>
        <v>3.5024999999999999</v>
      </c>
      <c r="I22" s="67"/>
      <c r="J22" s="66">
        <v>230</v>
      </c>
      <c r="K22" s="68"/>
      <c r="L22" s="66">
        <f t="shared" si="2"/>
        <v>1401</v>
      </c>
      <c r="M22" s="67"/>
      <c r="N22" s="66">
        <f t="shared" si="3"/>
        <v>1380</v>
      </c>
      <c r="O22" s="1"/>
      <c r="P22" s="209"/>
      <c r="Q22" s="30"/>
    </row>
    <row r="23" spans="1:17" x14ac:dyDescent="0.25">
      <c r="A23" s="1"/>
      <c r="B23" s="22">
        <f>IF('Reaj 2016 - Região S e SE '!B29="","",'Reaj 2016 - Região S e SE '!B29)</f>
        <v>1114</v>
      </c>
      <c r="C23" s="9"/>
      <c r="D23" s="64" t="s">
        <v>19</v>
      </c>
      <c r="E23" s="1"/>
      <c r="F23" s="66">
        <f t="shared" si="0"/>
        <v>233.5</v>
      </c>
      <c r="G23" s="67"/>
      <c r="H23" s="66">
        <f t="shared" si="1"/>
        <v>3.5024999999999999</v>
      </c>
      <c r="I23" s="67"/>
      <c r="J23" s="66">
        <v>230</v>
      </c>
      <c r="K23" s="68"/>
      <c r="L23" s="66">
        <f t="shared" si="2"/>
        <v>1401</v>
      </c>
      <c r="M23" s="67"/>
      <c r="N23" s="66">
        <f t="shared" si="3"/>
        <v>1380</v>
      </c>
      <c r="O23" s="1"/>
      <c r="P23" s="209"/>
      <c r="Q23" s="30"/>
    </row>
    <row r="24" spans="1:17" x14ac:dyDescent="0.25">
      <c r="A24" s="1"/>
      <c r="B24" s="22">
        <f>IF('Reaj 2016 - Região S e SE '!B30="","",'Reaj 2016 - Região S e SE '!B30)</f>
        <v>1132</v>
      </c>
      <c r="C24" s="9"/>
      <c r="D24" s="64" t="s">
        <v>94</v>
      </c>
      <c r="E24" s="1"/>
      <c r="F24" s="66">
        <f t="shared" si="0"/>
        <v>233.5</v>
      </c>
      <c r="G24" s="67"/>
      <c r="H24" s="66">
        <f t="shared" si="1"/>
        <v>3.5024999999999999</v>
      </c>
      <c r="I24" s="67"/>
      <c r="J24" s="66">
        <v>230</v>
      </c>
      <c r="K24" s="68"/>
      <c r="L24" s="66">
        <f t="shared" si="2"/>
        <v>1401</v>
      </c>
      <c r="M24" s="67"/>
      <c r="N24" s="66">
        <f t="shared" si="3"/>
        <v>1380</v>
      </c>
      <c r="O24" s="1"/>
      <c r="P24" s="209"/>
      <c r="Q24" s="30"/>
    </row>
    <row r="25" spans="1:17" x14ac:dyDescent="0.25">
      <c r="A25" s="1"/>
      <c r="B25" s="22">
        <f>IF('Reaj 2016 - Região S e SE '!B31="","",'Reaj 2016 - Região S e SE '!B31)</f>
        <v>1115</v>
      </c>
      <c r="C25" s="9"/>
      <c r="D25" s="64" t="s">
        <v>20</v>
      </c>
      <c r="E25" s="1"/>
      <c r="F25" s="66">
        <f t="shared" si="0"/>
        <v>233.5</v>
      </c>
      <c r="G25" s="67"/>
      <c r="H25" s="66">
        <f t="shared" si="1"/>
        <v>3.5024999999999999</v>
      </c>
      <c r="I25" s="67"/>
      <c r="J25" s="66">
        <v>230</v>
      </c>
      <c r="K25" s="68"/>
      <c r="L25" s="66">
        <f t="shared" si="2"/>
        <v>1401</v>
      </c>
      <c r="M25" s="67"/>
      <c r="N25" s="66">
        <f t="shared" si="3"/>
        <v>1380</v>
      </c>
      <c r="O25" s="1"/>
      <c r="P25" s="209"/>
      <c r="Q25" s="30"/>
    </row>
    <row r="26" spans="1:17" x14ac:dyDescent="0.25">
      <c r="A26" s="1"/>
      <c r="B26" s="22">
        <f>IF('Reaj 2016 - Região S e SE '!B32="","",'Reaj 2016 - Região S e SE '!B32)</f>
        <v>1126</v>
      </c>
      <c r="C26" s="9"/>
      <c r="D26" s="64" t="s">
        <v>44</v>
      </c>
      <c r="E26" s="1"/>
      <c r="F26" s="66">
        <f t="shared" si="0"/>
        <v>233.5</v>
      </c>
      <c r="G26" s="67"/>
      <c r="H26" s="66">
        <f t="shared" si="1"/>
        <v>3.5024999999999999</v>
      </c>
      <c r="I26" s="67"/>
      <c r="J26" s="66">
        <v>230</v>
      </c>
      <c r="K26" s="68"/>
      <c r="L26" s="66">
        <f t="shared" si="2"/>
        <v>1401</v>
      </c>
      <c r="M26" s="67"/>
      <c r="N26" s="66">
        <f t="shared" si="3"/>
        <v>1380</v>
      </c>
      <c r="O26" s="1"/>
      <c r="P26" s="209"/>
      <c r="Q26" s="30"/>
    </row>
    <row r="27" spans="1:17" x14ac:dyDescent="0.25">
      <c r="A27" s="1"/>
      <c r="B27" s="22">
        <f>IF('Reaj 2016 - Região S e SE '!B33="","",'Reaj 2016 - Região S e SE '!B33)</f>
        <v>1122</v>
      </c>
      <c r="C27" s="9"/>
      <c r="D27" s="64" t="s">
        <v>21</v>
      </c>
      <c r="E27" s="1"/>
      <c r="F27" s="66">
        <f t="shared" si="0"/>
        <v>233.5</v>
      </c>
      <c r="G27" s="67"/>
      <c r="H27" s="66">
        <f t="shared" si="1"/>
        <v>3.5024999999999999</v>
      </c>
      <c r="I27" s="67"/>
      <c r="J27" s="66">
        <v>230</v>
      </c>
      <c r="K27" s="68"/>
      <c r="L27" s="66">
        <f t="shared" si="2"/>
        <v>1401</v>
      </c>
      <c r="M27" s="67"/>
      <c r="N27" s="66">
        <f t="shared" si="3"/>
        <v>1380</v>
      </c>
      <c r="O27" s="1"/>
      <c r="P27" s="209"/>
      <c r="Q27" s="30"/>
    </row>
    <row r="28" spans="1:17" x14ac:dyDescent="0.25">
      <c r="A28" s="1"/>
      <c r="B28" s="22">
        <f>IF('Reaj 2016 - Região S e SE '!B35="","",'Reaj 2016 - Região S e SE '!B35)</f>
        <v>2009</v>
      </c>
      <c r="C28" s="9"/>
      <c r="D28" s="64" t="s">
        <v>78</v>
      </c>
      <c r="E28" s="1"/>
      <c r="F28" s="66">
        <f t="shared" si="0"/>
        <v>233.5</v>
      </c>
      <c r="G28" s="67"/>
      <c r="H28" s="66">
        <f t="shared" si="1"/>
        <v>3.5024999999999999</v>
      </c>
      <c r="I28" s="67"/>
      <c r="J28" s="66">
        <v>230</v>
      </c>
      <c r="K28" s="68"/>
      <c r="L28" s="66">
        <f t="shared" si="2"/>
        <v>1401</v>
      </c>
      <c r="M28" s="67"/>
      <c r="N28" s="66">
        <f t="shared" si="3"/>
        <v>1380</v>
      </c>
      <c r="O28" s="1"/>
      <c r="P28" s="209"/>
      <c r="Q28" s="30"/>
    </row>
    <row r="29" spans="1:17" x14ac:dyDescent="0.25">
      <c r="A29" s="1"/>
      <c r="B29" s="22">
        <f>IF('Reaj 2016 - Região S e SE '!B36="","",'Reaj 2016 - Região S e SE '!B36)</f>
        <v>1101</v>
      </c>
      <c r="C29" s="9"/>
      <c r="D29" s="64" t="s">
        <v>23</v>
      </c>
      <c r="E29" s="1"/>
      <c r="F29" s="66">
        <f t="shared" si="0"/>
        <v>233.5</v>
      </c>
      <c r="G29" s="67"/>
      <c r="H29" s="66">
        <f t="shared" si="1"/>
        <v>3.5024999999999999</v>
      </c>
      <c r="I29" s="67"/>
      <c r="J29" s="66">
        <v>230</v>
      </c>
      <c r="K29" s="68"/>
      <c r="L29" s="66">
        <f t="shared" si="2"/>
        <v>1401</v>
      </c>
      <c r="M29" s="67"/>
      <c r="N29" s="66">
        <f t="shared" si="3"/>
        <v>1380</v>
      </c>
      <c r="O29" s="1"/>
      <c r="P29" s="209"/>
      <c r="Q29" s="30"/>
    </row>
    <row r="30" spans="1:17" x14ac:dyDescent="0.25">
      <c r="A30" s="1"/>
      <c r="B30" s="22">
        <f>IF('Reaj 2016 - Região S e SE '!B37="","",'Reaj 2016 - Região S e SE '!B37)</f>
        <v>2010</v>
      </c>
      <c r="C30" s="9"/>
      <c r="D30" s="64" t="s">
        <v>79</v>
      </c>
      <c r="E30" s="1"/>
      <c r="F30" s="66">
        <f t="shared" si="0"/>
        <v>233.5</v>
      </c>
      <c r="G30" s="67"/>
      <c r="H30" s="66">
        <f t="shared" si="1"/>
        <v>3.5024999999999999</v>
      </c>
      <c r="I30" s="67"/>
      <c r="J30" s="66">
        <v>230</v>
      </c>
      <c r="K30" s="68"/>
      <c r="L30" s="66">
        <f t="shared" si="2"/>
        <v>1401</v>
      </c>
      <c r="M30" s="67"/>
      <c r="N30" s="66">
        <f t="shared" si="3"/>
        <v>1380</v>
      </c>
      <c r="O30" s="1"/>
      <c r="P30" s="209"/>
      <c r="Q30" s="30"/>
    </row>
    <row r="31" spans="1:17" x14ac:dyDescent="0.25">
      <c r="A31" s="1"/>
      <c r="B31" s="22">
        <f>IF('Reaj 2016 - Região S e SE '!B38="","",'Reaj 2016 - Região S e SE '!B38)</f>
        <v>1106</v>
      </c>
      <c r="C31" s="9"/>
      <c r="D31" s="64" t="s">
        <v>24</v>
      </c>
      <c r="E31" s="1"/>
      <c r="F31" s="66">
        <f t="shared" si="0"/>
        <v>233.5</v>
      </c>
      <c r="G31" s="67"/>
      <c r="H31" s="66">
        <f t="shared" si="1"/>
        <v>3.5024999999999999</v>
      </c>
      <c r="I31" s="67"/>
      <c r="J31" s="66">
        <v>230</v>
      </c>
      <c r="K31" s="68"/>
      <c r="L31" s="66">
        <f t="shared" si="2"/>
        <v>1401</v>
      </c>
      <c r="M31" s="67"/>
      <c r="N31" s="66">
        <f t="shared" si="3"/>
        <v>1380</v>
      </c>
      <c r="O31" s="1"/>
      <c r="P31" s="209"/>
      <c r="Q31" s="30"/>
    </row>
    <row r="32" spans="1:17" x14ac:dyDescent="0.25">
      <c r="A32" s="1"/>
      <c r="B32" s="22">
        <v>1131</v>
      </c>
      <c r="C32" s="9"/>
      <c r="D32" s="64" t="s">
        <v>25</v>
      </c>
      <c r="E32" s="1"/>
      <c r="F32" s="66">
        <f t="shared" si="0"/>
        <v>233.5</v>
      </c>
      <c r="G32" s="67"/>
      <c r="H32" s="66">
        <f t="shared" si="1"/>
        <v>3.5024999999999999</v>
      </c>
      <c r="I32" s="67"/>
      <c r="J32" s="66">
        <v>230</v>
      </c>
      <c r="K32" s="68"/>
      <c r="L32" s="66">
        <f t="shared" si="2"/>
        <v>1401</v>
      </c>
      <c r="M32" s="67"/>
      <c r="N32" s="66">
        <f t="shared" si="3"/>
        <v>1380</v>
      </c>
      <c r="O32" s="1"/>
      <c r="P32" s="209"/>
      <c r="Q32" s="30"/>
    </row>
    <row r="33" spans="1:17" x14ac:dyDescent="0.25">
      <c r="A33" s="1"/>
      <c r="B33" s="22">
        <v>1104</v>
      </c>
      <c r="C33" s="9"/>
      <c r="D33" s="64" t="s">
        <v>95</v>
      </c>
      <c r="E33" s="1"/>
      <c r="F33" s="66">
        <f>ROUND(J33/98.5%,2)</f>
        <v>233.5</v>
      </c>
      <c r="G33" s="67"/>
      <c r="H33" s="66">
        <f>F33*1.5%</f>
        <v>3.5024999999999999</v>
      </c>
      <c r="I33" s="67"/>
      <c r="J33" s="66">
        <v>230</v>
      </c>
      <c r="K33" s="68"/>
      <c r="L33" s="66">
        <f>F33*6</f>
        <v>1401</v>
      </c>
      <c r="M33" s="67"/>
      <c r="N33" s="66">
        <f>J33*6</f>
        <v>1380</v>
      </c>
      <c r="O33" s="1"/>
      <c r="P33" s="209"/>
      <c r="Q33" s="30"/>
    </row>
    <row r="34" spans="1:17" x14ac:dyDescent="0.25">
      <c r="A34" s="1"/>
      <c r="B34" s="22">
        <f>IF('Reaj 2016 - Região S e SE '!B42="","",'Reaj 2016 - Região S e SE '!B42)</f>
        <v>1111</v>
      </c>
      <c r="C34" s="9"/>
      <c r="D34" s="64" t="s">
        <v>40</v>
      </c>
      <c r="E34" s="1"/>
      <c r="F34" s="66">
        <f t="shared" si="0"/>
        <v>233.5</v>
      </c>
      <c r="G34" s="67"/>
      <c r="H34" s="66">
        <f t="shared" si="1"/>
        <v>3.5024999999999999</v>
      </c>
      <c r="I34" s="67"/>
      <c r="J34" s="66">
        <v>230</v>
      </c>
      <c r="K34" s="68"/>
      <c r="L34" s="66">
        <f t="shared" si="2"/>
        <v>1401</v>
      </c>
      <c r="M34" s="67"/>
      <c r="N34" s="66">
        <f t="shared" si="3"/>
        <v>1380</v>
      </c>
      <c r="O34" s="1"/>
      <c r="P34" s="209"/>
      <c r="Q34" s="30"/>
    </row>
    <row r="35" spans="1:17" x14ac:dyDescent="0.25">
      <c r="A35" s="1"/>
      <c r="B35" s="22">
        <f>IF('Reaj 2016 - Região S e SE '!B43="","",'Reaj 2016 - Região S e SE '!B43)</f>
        <v>2006</v>
      </c>
      <c r="C35" s="9"/>
      <c r="D35" s="64" t="s">
        <v>80</v>
      </c>
      <c r="E35" s="1"/>
      <c r="F35" s="66">
        <f t="shared" si="0"/>
        <v>233.5</v>
      </c>
      <c r="G35" s="67"/>
      <c r="H35" s="66">
        <f t="shared" si="1"/>
        <v>3.5024999999999999</v>
      </c>
      <c r="I35" s="67"/>
      <c r="J35" s="66">
        <v>230</v>
      </c>
      <c r="K35" s="68"/>
      <c r="L35" s="66">
        <f t="shared" si="2"/>
        <v>1401</v>
      </c>
      <c r="M35" s="67"/>
      <c r="N35" s="66">
        <f t="shared" si="3"/>
        <v>1380</v>
      </c>
      <c r="O35" s="1"/>
      <c r="P35" s="209"/>
      <c r="Q35" s="30"/>
    </row>
    <row r="36" spans="1:17" x14ac:dyDescent="0.25">
      <c r="A36" s="1"/>
      <c r="B36" s="22">
        <f>IF('Reaj 2016 - Região S e SE '!B44="","",'Reaj 2016 - Região S e SE '!B44)</f>
        <v>1102</v>
      </c>
      <c r="C36" s="9"/>
      <c r="D36" s="64" t="s">
        <v>26</v>
      </c>
      <c r="E36" s="1"/>
      <c r="F36" s="66">
        <f t="shared" si="0"/>
        <v>233.5</v>
      </c>
      <c r="G36" s="67"/>
      <c r="H36" s="66">
        <f t="shared" si="1"/>
        <v>3.5024999999999999</v>
      </c>
      <c r="I36" s="67"/>
      <c r="J36" s="66">
        <v>230</v>
      </c>
      <c r="K36" s="68"/>
      <c r="L36" s="66">
        <f t="shared" si="2"/>
        <v>1401</v>
      </c>
      <c r="M36" s="67"/>
      <c r="N36" s="66">
        <f t="shared" si="3"/>
        <v>1380</v>
      </c>
      <c r="O36" s="1"/>
      <c r="P36" s="209"/>
      <c r="Q36" s="30"/>
    </row>
    <row r="37" spans="1:17" x14ac:dyDescent="0.25">
      <c r="A37" s="1"/>
      <c r="B37" s="22">
        <f>IF('Reaj 2016 - Região S e SE '!B45="","",'Reaj 2016 - Região S e SE '!B45)</f>
        <v>2005</v>
      </c>
      <c r="C37" s="9"/>
      <c r="D37" s="64" t="s">
        <v>81</v>
      </c>
      <c r="E37" s="1"/>
      <c r="F37" s="66">
        <f t="shared" si="0"/>
        <v>233.5</v>
      </c>
      <c r="G37" s="67"/>
      <c r="H37" s="66">
        <f t="shared" si="1"/>
        <v>3.5024999999999999</v>
      </c>
      <c r="I37" s="67"/>
      <c r="J37" s="66">
        <v>230</v>
      </c>
      <c r="K37" s="68"/>
      <c r="L37" s="66">
        <f t="shared" si="2"/>
        <v>1401</v>
      </c>
      <c r="M37" s="67"/>
      <c r="N37" s="66">
        <f t="shared" si="3"/>
        <v>1380</v>
      </c>
      <c r="O37" s="1"/>
      <c r="P37" s="209"/>
      <c r="Q37" s="30"/>
    </row>
    <row r="38" spans="1:17" x14ac:dyDescent="0.25">
      <c r="A38" s="1"/>
      <c r="B38" s="22">
        <f>IF('Reaj 2016 - Região S e SE '!B46="","",'Reaj 2016 - Região S e SE '!B46)</f>
        <v>1108</v>
      </c>
      <c r="C38" s="9"/>
      <c r="D38" s="64" t="s">
        <v>27</v>
      </c>
      <c r="E38" s="1"/>
      <c r="F38" s="66">
        <f t="shared" si="0"/>
        <v>233.5</v>
      </c>
      <c r="G38" s="67"/>
      <c r="H38" s="66">
        <f t="shared" si="1"/>
        <v>3.5024999999999999</v>
      </c>
      <c r="I38" s="67"/>
      <c r="J38" s="66">
        <v>230</v>
      </c>
      <c r="K38" s="68"/>
      <c r="L38" s="66">
        <f t="shared" si="2"/>
        <v>1401</v>
      </c>
      <c r="M38" s="67"/>
      <c r="N38" s="66">
        <f t="shared" si="3"/>
        <v>1380</v>
      </c>
      <c r="O38" s="1"/>
      <c r="P38" s="209"/>
      <c r="Q38" s="30"/>
    </row>
    <row r="39" spans="1:17" x14ac:dyDescent="0.25">
      <c r="A39" s="1"/>
      <c r="B39" s="22">
        <f>IF('Reaj 2016 - Região S e SE '!B48="","",'Reaj 2016 - Região S e SE '!B48)</f>
        <v>1127</v>
      </c>
      <c r="C39" s="9"/>
      <c r="D39" s="64" t="s">
        <v>103</v>
      </c>
      <c r="E39" s="1"/>
      <c r="F39" s="66">
        <f t="shared" si="0"/>
        <v>233.5</v>
      </c>
      <c r="G39" s="67"/>
      <c r="H39" s="66">
        <f t="shared" si="1"/>
        <v>3.5024999999999999</v>
      </c>
      <c r="I39" s="67"/>
      <c r="J39" s="66">
        <v>230</v>
      </c>
      <c r="K39" s="68"/>
      <c r="L39" s="66">
        <f t="shared" si="2"/>
        <v>1401</v>
      </c>
      <c r="M39" s="67"/>
      <c r="N39" s="66">
        <f t="shared" si="3"/>
        <v>1380</v>
      </c>
      <c r="O39" s="1"/>
      <c r="P39" s="209"/>
      <c r="Q39" s="30"/>
    </row>
    <row r="40" spans="1:17" x14ac:dyDescent="0.25">
      <c r="A40" s="1"/>
      <c r="B40" s="22">
        <f>IF('Reaj 2016 - Região S e SE '!B49="","",'Reaj 2016 - Região S e SE '!B49)</f>
        <v>1123</v>
      </c>
      <c r="C40" s="9"/>
      <c r="D40" s="64" t="s">
        <v>28</v>
      </c>
      <c r="E40" s="1"/>
      <c r="F40" s="66">
        <f t="shared" si="0"/>
        <v>233.5</v>
      </c>
      <c r="G40" s="67"/>
      <c r="H40" s="66">
        <f t="shared" si="1"/>
        <v>3.5024999999999999</v>
      </c>
      <c r="I40" s="67"/>
      <c r="J40" s="66">
        <v>230</v>
      </c>
      <c r="K40" s="68"/>
      <c r="L40" s="66">
        <f t="shared" si="2"/>
        <v>1401</v>
      </c>
      <c r="M40" s="67"/>
      <c r="N40" s="66">
        <f t="shared" si="3"/>
        <v>1380</v>
      </c>
      <c r="O40" s="1"/>
      <c r="P40" s="209"/>
      <c r="Q40" s="30"/>
    </row>
    <row r="41" spans="1:17" x14ac:dyDescent="0.25">
      <c r="A41" s="1"/>
      <c r="B41" s="22">
        <f>IF('Reaj 2016 - Região S e SE '!B50="","",'Reaj 2016 - Região S e SE '!B50)</f>
        <v>1103</v>
      </c>
      <c r="C41" s="9"/>
      <c r="D41" s="64" t="s">
        <v>29</v>
      </c>
      <c r="E41" s="1"/>
      <c r="F41" s="66">
        <f t="shared" si="0"/>
        <v>233.5</v>
      </c>
      <c r="G41" s="67"/>
      <c r="H41" s="66">
        <f t="shared" si="1"/>
        <v>3.5024999999999999</v>
      </c>
      <c r="I41" s="67"/>
      <c r="J41" s="66">
        <v>230</v>
      </c>
      <c r="K41" s="68"/>
      <c r="L41" s="66">
        <f t="shared" si="2"/>
        <v>1401</v>
      </c>
      <c r="M41" s="67"/>
      <c r="N41" s="66">
        <f t="shared" si="3"/>
        <v>1380</v>
      </c>
      <c r="O41" s="1"/>
      <c r="P41" s="209"/>
      <c r="Q41" s="30"/>
    </row>
    <row r="42" spans="1:17" x14ac:dyDescent="0.25">
      <c r="A42" s="1"/>
      <c r="B42" s="22">
        <f>IF('Reaj 2016 - Região S e SE '!B51="","",'Reaj 2016 - Região S e SE '!B51)</f>
        <v>1163</v>
      </c>
      <c r="C42" s="9"/>
      <c r="D42" s="64" t="s">
        <v>30</v>
      </c>
      <c r="E42" s="1"/>
      <c r="F42" s="66">
        <f t="shared" si="0"/>
        <v>233.5</v>
      </c>
      <c r="G42" s="67"/>
      <c r="H42" s="66">
        <f t="shared" si="1"/>
        <v>3.5024999999999999</v>
      </c>
      <c r="I42" s="67"/>
      <c r="J42" s="66">
        <v>230</v>
      </c>
      <c r="K42" s="68"/>
      <c r="L42" s="66">
        <f t="shared" si="2"/>
        <v>1401</v>
      </c>
      <c r="M42" s="67"/>
      <c r="N42" s="66">
        <f t="shared" si="3"/>
        <v>1380</v>
      </c>
      <c r="O42" s="1"/>
      <c r="P42" s="209"/>
      <c r="Q42" s="30"/>
    </row>
    <row r="43" spans="1:17" ht="4.9000000000000004" customHeight="1" x14ac:dyDescent="0.25">
      <c r="A43" s="9"/>
      <c r="B43" s="31"/>
      <c r="C43" s="9"/>
      <c r="D43" s="28"/>
      <c r="E43" s="28"/>
      <c r="F43" s="28"/>
      <c r="G43" s="9"/>
      <c r="H43" s="9"/>
      <c r="I43" s="9"/>
      <c r="J43" s="32"/>
      <c r="K43" s="28"/>
      <c r="L43" s="9"/>
      <c r="M43" s="9"/>
      <c r="N43" s="28"/>
      <c r="O43" s="9"/>
      <c r="P43" s="209"/>
    </row>
    <row r="44" spans="1:17" x14ac:dyDescent="0.25">
      <c r="A44" s="33"/>
      <c r="B44" s="346" t="s">
        <v>31</v>
      </c>
      <c r="C44" s="346"/>
      <c r="D44" s="346"/>
      <c r="E44" s="346"/>
      <c r="F44" s="346"/>
      <c r="G44" s="346"/>
      <c r="H44" s="346"/>
      <c r="I44" s="346"/>
      <c r="J44" s="346"/>
      <c r="K44" s="346"/>
      <c r="L44" s="346"/>
      <c r="M44" s="346"/>
      <c r="N44" s="346"/>
      <c r="O44" s="33"/>
    </row>
    <row r="45" spans="1:17" ht="21.75" customHeight="1" x14ac:dyDescent="0.25">
      <c r="A45" s="9"/>
      <c r="B45" s="31"/>
      <c r="C45" s="9"/>
      <c r="D45" s="28"/>
      <c r="E45" s="28"/>
      <c r="F45" s="28"/>
      <c r="G45" s="9"/>
      <c r="H45" s="9"/>
      <c r="I45" s="9"/>
      <c r="J45" s="32"/>
      <c r="K45" s="28"/>
      <c r="L45" s="9"/>
      <c r="M45" s="9"/>
      <c r="N45" s="34"/>
      <c r="O45" s="9"/>
    </row>
    <row r="46" spans="1:17" x14ac:dyDescent="0.25">
      <c r="A46" s="35"/>
      <c r="B46" s="347" t="s">
        <v>32</v>
      </c>
      <c r="C46" s="347"/>
      <c r="D46" s="347"/>
      <c r="E46" s="347"/>
      <c r="F46" s="347"/>
      <c r="G46" s="347"/>
      <c r="H46" s="347"/>
      <c r="I46" s="347"/>
      <c r="J46" s="347"/>
      <c r="K46" s="347"/>
      <c r="L46" s="347"/>
      <c r="M46" s="347"/>
      <c r="N46" s="347"/>
      <c r="O46" s="35"/>
    </row>
    <row r="47" spans="1:17" ht="15" customHeight="1" x14ac:dyDescent="0.25">
      <c r="A47" s="9"/>
      <c r="B47" s="349" t="s">
        <v>66</v>
      </c>
      <c r="C47" s="349"/>
      <c r="D47" s="349"/>
      <c r="E47" s="349"/>
      <c r="F47" s="349"/>
      <c r="G47" s="349"/>
      <c r="H47" s="349"/>
      <c r="I47" s="349"/>
      <c r="J47" s="349"/>
      <c r="K47" s="9"/>
      <c r="L47" s="9"/>
      <c r="M47" s="9"/>
      <c r="N47" s="38"/>
      <c r="O47" s="9"/>
    </row>
    <row r="48" spans="1:17" x14ac:dyDescent="0.25">
      <c r="A48" s="35"/>
      <c r="B48" s="348"/>
      <c r="C48" s="348"/>
      <c r="D48" s="348"/>
      <c r="E48" s="348"/>
      <c r="F48" s="348"/>
      <c r="G48" s="348"/>
      <c r="H48" s="348"/>
      <c r="I48" s="348"/>
      <c r="J48" s="348"/>
      <c r="K48" s="143"/>
      <c r="L48" s="143"/>
      <c r="M48" s="9"/>
      <c r="N48" s="143"/>
      <c r="O48" s="35"/>
    </row>
    <row r="49" spans="1:15" ht="15" customHeight="1" x14ac:dyDescent="0.25">
      <c r="A49" s="35"/>
      <c r="B49" s="348" t="s">
        <v>90</v>
      </c>
      <c r="C49" s="348"/>
      <c r="D49" s="348"/>
      <c r="E49" s="348"/>
      <c r="F49" s="348"/>
      <c r="G49" s="348"/>
      <c r="H49" s="348"/>
      <c r="I49" s="348"/>
      <c r="J49" s="348"/>
      <c r="K49" s="143"/>
      <c r="L49" s="143"/>
      <c r="M49" s="9"/>
      <c r="N49" s="143"/>
      <c r="O49" s="35"/>
    </row>
    <row r="50" spans="1:15" ht="15" customHeight="1" x14ac:dyDescent="0.25">
      <c r="A50" s="35"/>
      <c r="B50" s="143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9"/>
      <c r="N50" s="143"/>
      <c r="O50" s="35"/>
    </row>
    <row r="51" spans="1:15" ht="15" customHeight="1" x14ac:dyDescent="0.25">
      <c r="A51" s="35"/>
      <c r="B51" s="143"/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9"/>
      <c r="N51" s="143"/>
      <c r="O51" s="35"/>
    </row>
    <row r="52" spans="1:15" x14ac:dyDescent="0.25">
      <c r="A52" s="26"/>
      <c r="B52" s="35"/>
      <c r="C52" s="9"/>
      <c r="D52" s="35"/>
      <c r="E52" s="35"/>
      <c r="F52" s="35"/>
      <c r="G52" s="9"/>
      <c r="H52" s="35"/>
      <c r="I52" s="9"/>
      <c r="J52" s="35"/>
      <c r="K52" s="35"/>
      <c r="L52" s="35"/>
      <c r="M52" s="9"/>
      <c r="N52" s="35"/>
      <c r="O52" s="26"/>
    </row>
    <row r="53" spans="1:15" ht="15.75" customHeight="1" x14ac:dyDescent="0.25">
      <c r="A53" s="26"/>
      <c r="B53" s="344" t="s">
        <v>111</v>
      </c>
      <c r="C53" s="344"/>
      <c r="D53" s="344"/>
      <c r="E53" s="344"/>
      <c r="F53" s="344"/>
      <c r="G53" s="344"/>
      <c r="H53" s="344"/>
      <c r="I53" s="344"/>
      <c r="J53" s="344"/>
      <c r="K53" s="344"/>
      <c r="L53" s="344"/>
      <c r="M53" s="344"/>
      <c r="N53" s="344"/>
      <c r="O53" s="26"/>
    </row>
    <row r="54" spans="1:15" ht="15.75" customHeight="1" x14ac:dyDescent="0.25">
      <c r="B54" s="344" t="s">
        <v>46</v>
      </c>
      <c r="C54" s="344"/>
      <c r="D54" s="344"/>
      <c r="E54" s="344"/>
      <c r="F54" s="344"/>
      <c r="G54" s="344"/>
      <c r="H54" s="344"/>
      <c r="I54" s="344"/>
      <c r="J54" s="344"/>
      <c r="K54" s="344"/>
      <c r="L54" s="344"/>
      <c r="M54" s="344"/>
      <c r="N54" s="344"/>
      <c r="O54" s="40"/>
    </row>
  </sheetData>
  <mergeCells count="10">
    <mergeCell ref="B48:J48"/>
    <mergeCell ref="B49:J49"/>
    <mergeCell ref="B53:N53"/>
    <mergeCell ref="B54:N54"/>
    <mergeCell ref="B2:N2"/>
    <mergeCell ref="B3:N3"/>
    <mergeCell ref="B4:N4"/>
    <mergeCell ref="B44:N44"/>
    <mergeCell ref="B46:N46"/>
    <mergeCell ref="B47:J47"/>
  </mergeCells>
  <printOptions horizontalCentered="1"/>
  <pageMargins left="0.36" right="0.38" top="1.3779527559055118" bottom="0.78740157480314965" header="0.31496062992125984" footer="0.31496062992125984"/>
  <pageSetup paperSize="9" scale="58" orientation="portrait" r:id="rId1"/>
  <headerFooter>
    <oddHeader>&amp;R&amp;"Arial,Negrito"&amp;18Anexo 2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>
    <tabColor theme="6" tint="0.59999389629810485"/>
    <pageSetUpPr fitToPage="1"/>
  </sheetPr>
  <dimension ref="A1:Y54"/>
  <sheetViews>
    <sheetView showGridLines="0" zoomScale="85" zoomScaleNormal="85" workbookViewId="0">
      <pane ySplit="7" topLeftCell="A8" activePane="bottomLeft" state="frozen"/>
      <selection activeCell="F13" sqref="F13"/>
      <selection pane="bottomLeft" activeCell="F13" sqref="F13"/>
    </sheetView>
  </sheetViews>
  <sheetFormatPr defaultColWidth="9.140625" defaultRowHeight="15.75" x14ac:dyDescent="0.25"/>
  <cols>
    <col min="1" max="1" width="1.7109375" style="7" customWidth="1"/>
    <col min="2" max="2" width="9.85546875" style="7" customWidth="1"/>
    <col min="3" max="3" width="0.42578125" style="7" customWidth="1"/>
    <col min="4" max="4" width="57.85546875" style="7" customWidth="1"/>
    <col min="5" max="5" width="0.5703125" style="7" customWidth="1"/>
    <col min="6" max="6" width="16.85546875" style="7" customWidth="1"/>
    <col min="7" max="7" width="0.42578125" style="7" customWidth="1"/>
    <col min="8" max="8" width="15.85546875" style="7" hidden="1" customWidth="1"/>
    <col min="9" max="9" width="0.42578125" style="7" hidden="1" customWidth="1"/>
    <col min="10" max="10" width="17.5703125" style="7" hidden="1" customWidth="1"/>
    <col min="11" max="11" width="2.28515625" style="7" hidden="1" customWidth="1"/>
    <col min="12" max="12" width="13.85546875" style="7" customWidth="1"/>
    <col min="13" max="13" width="0.42578125" style="53" customWidth="1"/>
    <col min="14" max="14" width="13.85546875" style="7" customWidth="1"/>
    <col min="15" max="15" width="0.42578125" style="53" customWidth="1"/>
    <col min="16" max="16" width="16.140625" style="7" customWidth="1"/>
    <col min="17" max="17" width="0.42578125" style="53" customWidth="1"/>
    <col min="18" max="18" width="16" style="7" bestFit="1" customWidth="1"/>
    <col min="19" max="19" width="0.42578125" style="53" customWidth="1"/>
    <col min="20" max="20" width="16" style="171" bestFit="1" customWidth="1"/>
    <col min="21" max="21" width="0.85546875" style="7" customWidth="1"/>
    <col min="22" max="22" width="2.7109375" style="7" customWidth="1"/>
    <col min="23" max="23" width="23.7109375" style="7" customWidth="1"/>
    <col min="24" max="24" width="1.5703125" style="7" customWidth="1"/>
    <col min="25" max="25" width="24.42578125" style="7" bestFit="1" customWidth="1"/>
    <col min="26" max="16384" width="9.140625" style="7"/>
  </cols>
  <sheetData>
    <row r="1" spans="1:25" s="5" customFormat="1" ht="12.75" customHeight="1" x14ac:dyDescent="0.25">
      <c r="A1" s="1"/>
      <c r="B1" s="2"/>
      <c r="C1" s="1"/>
      <c r="D1" s="3"/>
      <c r="E1" s="1"/>
      <c r="F1" s="4"/>
      <c r="G1" s="1"/>
      <c r="H1" s="4"/>
      <c r="I1" s="1"/>
      <c r="J1" s="4"/>
      <c r="K1" s="1"/>
      <c r="M1" s="161"/>
      <c r="O1" s="161"/>
      <c r="Q1" s="161"/>
      <c r="S1" s="161"/>
      <c r="T1" s="170"/>
    </row>
    <row r="2" spans="1:25" ht="23.25" customHeight="1" x14ac:dyDescent="0.25">
      <c r="A2" s="1"/>
      <c r="B2" s="344" t="s">
        <v>0</v>
      </c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4"/>
      <c r="S2" s="344"/>
    </row>
    <row r="3" spans="1:25" s="5" customFormat="1" ht="23.25" customHeight="1" x14ac:dyDescent="0.25">
      <c r="A3" s="1"/>
      <c r="B3" s="344" t="s">
        <v>62</v>
      </c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170"/>
    </row>
    <row r="4" spans="1:25" ht="15.75" customHeight="1" x14ac:dyDescent="0.25">
      <c r="A4" s="1"/>
      <c r="B4" s="350" t="s">
        <v>99</v>
      </c>
      <c r="C4" s="350"/>
      <c r="D4" s="350"/>
      <c r="E4" s="350"/>
      <c r="F4" s="350"/>
      <c r="G4" s="350"/>
      <c r="H4" s="350"/>
      <c r="I4" s="350"/>
      <c r="J4" s="350"/>
      <c r="K4" s="350"/>
      <c r="L4" s="350"/>
      <c r="M4" s="350"/>
      <c r="N4" s="350"/>
      <c r="O4" s="350"/>
      <c r="P4" s="350"/>
      <c r="Q4" s="350"/>
      <c r="R4" s="350"/>
      <c r="S4" s="350"/>
      <c r="T4" s="350"/>
    </row>
    <row r="5" spans="1:25" ht="6.75" customHeight="1" x14ac:dyDescent="0.25">
      <c r="A5" s="1"/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0"/>
      <c r="T5" s="350"/>
    </row>
    <row r="6" spans="1:25" ht="34.9" customHeight="1" x14ac:dyDescent="0.25">
      <c r="A6" s="12"/>
      <c r="B6" s="13" t="s">
        <v>2</v>
      </c>
      <c r="C6" s="14"/>
      <c r="D6" s="15" t="s">
        <v>3</v>
      </c>
      <c r="E6" s="12"/>
      <c r="F6" s="16" t="s">
        <v>4</v>
      </c>
      <c r="G6" s="14"/>
      <c r="H6" s="16" t="s">
        <v>48</v>
      </c>
      <c r="I6" s="14"/>
      <c r="J6" s="16" t="s">
        <v>6</v>
      </c>
      <c r="K6" s="12"/>
      <c r="L6" s="16" t="s">
        <v>67</v>
      </c>
      <c r="M6" s="162"/>
      <c r="N6" s="16" t="s">
        <v>88</v>
      </c>
      <c r="O6" s="162"/>
      <c r="P6" s="16" t="s">
        <v>100</v>
      </c>
      <c r="Q6" s="162"/>
      <c r="R6" s="16" t="s">
        <v>48</v>
      </c>
      <c r="S6" s="75"/>
      <c r="T6" s="16" t="s">
        <v>6</v>
      </c>
      <c r="W6" s="174" t="s">
        <v>144</v>
      </c>
      <c r="Y6" s="174" t="s">
        <v>145</v>
      </c>
    </row>
    <row r="7" spans="1:25" s="21" customFormat="1" ht="4.9000000000000004" customHeight="1" x14ac:dyDescent="0.2">
      <c r="A7" s="1"/>
      <c r="B7" s="18"/>
      <c r="C7" s="9"/>
      <c r="D7" s="19"/>
      <c r="E7" s="1"/>
      <c r="F7" s="20"/>
      <c r="G7" s="9"/>
      <c r="H7" s="20"/>
      <c r="I7" s="9"/>
      <c r="J7" s="20"/>
      <c r="K7" s="1"/>
      <c r="M7" s="161"/>
      <c r="O7" s="161"/>
      <c r="Q7" s="161"/>
      <c r="S7" s="161"/>
      <c r="T7" s="172"/>
      <c r="W7" s="172"/>
      <c r="Y7" s="172"/>
    </row>
    <row r="8" spans="1:25" x14ac:dyDescent="0.25">
      <c r="A8" s="1"/>
      <c r="B8" s="22">
        <f>IF('Reaj 2016 - Região S e SE '!B8="","",'Reaj 2016 - Região S e SE '!B8)</f>
        <v>1100</v>
      </c>
      <c r="C8" s="9"/>
      <c r="D8" s="64" t="s">
        <v>9</v>
      </c>
      <c r="E8" s="1"/>
      <c r="F8" s="66">
        <f>'Reaj 2016 - Região S e SE '!P8</f>
        <v>365.48223350253807</v>
      </c>
      <c r="G8" s="67"/>
      <c r="H8" s="66">
        <f>'Reaj 2016 - Região S e SE '!R8</f>
        <v>5.4822335025380706</v>
      </c>
      <c r="I8" s="67"/>
      <c r="J8" s="66">
        <f>'Reaj 2016 - Região S e SE '!T8</f>
        <v>360</v>
      </c>
      <c r="K8" s="68"/>
      <c r="L8" s="176">
        <f>IF(T8="","",N8/F8)</f>
        <v>0.27777777777777768</v>
      </c>
      <c r="M8" s="163"/>
      <c r="N8" s="177">
        <f>IF(T8="","",F8-P8)</f>
        <v>101.52284263959388</v>
      </c>
      <c r="O8" s="163"/>
      <c r="P8" s="56">
        <f>IF(T8="","",T8/98.5%)</f>
        <v>263.95939086294419</v>
      </c>
      <c r="Q8" s="167"/>
      <c r="R8" s="56">
        <f>IF(T8="","",P8*1.5%)</f>
        <v>3.9593908629441628</v>
      </c>
      <c r="S8" s="163"/>
      <c r="T8" s="178">
        <v>260</v>
      </c>
      <c r="U8" s="30"/>
      <c r="W8" s="175" t="s">
        <v>84</v>
      </c>
      <c r="Y8" s="251" t="s">
        <v>131</v>
      </c>
    </row>
    <row r="9" spans="1:25" x14ac:dyDescent="0.25">
      <c r="A9" s="1"/>
      <c r="B9" s="22">
        <f>IF('Reaj 2016 - Região S e SE '!B9="","",'Reaj 2016 - Região S e SE '!B9)</f>
        <v>1124</v>
      </c>
      <c r="C9" s="9"/>
      <c r="D9" s="64" t="s">
        <v>10</v>
      </c>
      <c r="E9" s="1"/>
      <c r="F9" s="66">
        <f>'Reaj 2016 - Região S e SE '!P9</f>
        <v>316.75126903553297</v>
      </c>
      <c r="G9" s="67"/>
      <c r="H9" s="66">
        <f>'Reaj 2016 - Região S e SE '!R9</f>
        <v>4.7512690355329941</v>
      </c>
      <c r="I9" s="67"/>
      <c r="J9" s="66">
        <f>'Reaj 2016 - Região S e SE '!T9</f>
        <v>312</v>
      </c>
      <c r="K9" s="68"/>
      <c r="L9" s="176">
        <f t="shared" ref="L9:L42" si="0">IF(T9="","",N9/F9)</f>
        <v>0.32692307692307682</v>
      </c>
      <c r="M9" s="163"/>
      <c r="N9" s="177">
        <f t="shared" ref="N9:N42" si="1">IF(T9="","",F9-P9)</f>
        <v>103.55329949238575</v>
      </c>
      <c r="O9" s="163"/>
      <c r="P9" s="56">
        <f t="shared" ref="P9:P42" si="2">IF(T9="","",T9/98.5%)</f>
        <v>213.19796954314722</v>
      </c>
      <c r="Q9" s="167"/>
      <c r="R9" s="56">
        <f t="shared" ref="R9:R42" si="3">IF(T9="","",P9*1.5%)</f>
        <v>3.1979695431472082</v>
      </c>
      <c r="S9" s="163"/>
      <c r="T9" s="178">
        <v>210</v>
      </c>
      <c r="U9" s="30"/>
      <c r="Y9" s="251" t="s">
        <v>132</v>
      </c>
    </row>
    <row r="10" spans="1:25" x14ac:dyDescent="0.25">
      <c r="A10" s="1"/>
      <c r="B10" s="22">
        <v>1133</v>
      </c>
      <c r="C10" s="9"/>
      <c r="D10" s="64" t="s">
        <v>110</v>
      </c>
      <c r="E10" s="1"/>
      <c r="F10" s="66">
        <f>'Reaj 2016 - Região S e SE '!P10</f>
        <v>312.69035532994923</v>
      </c>
      <c r="G10" s="67"/>
      <c r="H10" s="66">
        <f>'Reaj 2016 - Região S e SE '!R10</f>
        <v>4.690355329949238</v>
      </c>
      <c r="I10" s="67"/>
      <c r="J10" s="66">
        <f>'Reaj 2016 - Região S e SE '!T10</f>
        <v>308</v>
      </c>
      <c r="K10" s="68"/>
      <c r="L10" s="176">
        <f>IF(T10="","",N10/F10)</f>
        <v>0.31818181818181812</v>
      </c>
      <c r="M10" s="163"/>
      <c r="N10" s="177">
        <f>IF(T10="","",F10-P10)</f>
        <v>99.492385786802004</v>
      </c>
      <c r="O10" s="163"/>
      <c r="P10" s="56">
        <f>IF(T10="","",T10/98.5%)</f>
        <v>213.19796954314722</v>
      </c>
      <c r="Q10" s="167"/>
      <c r="R10" s="56">
        <f>IF(T10="","",P10*1.5%)</f>
        <v>3.1979695431472082</v>
      </c>
      <c r="S10" s="163"/>
      <c r="T10" s="178">
        <v>210</v>
      </c>
      <c r="U10" s="30"/>
    </row>
    <row r="11" spans="1:25" x14ac:dyDescent="0.25">
      <c r="A11" s="1"/>
      <c r="B11" s="22">
        <f>IF('Reaj 2016 - Região S e SE '!B11="","",'Reaj 2016 - Região S e SE '!B11)</f>
        <v>2007</v>
      </c>
      <c r="C11" s="9"/>
      <c r="D11" s="64" t="s">
        <v>102</v>
      </c>
      <c r="E11" s="1"/>
      <c r="F11" s="66">
        <f>'Reaj 2016 - Região S e SE '!P11</f>
        <v>312.69035532994923</v>
      </c>
      <c r="G11" s="67"/>
      <c r="H11" s="66">
        <f>'Reaj 2016 - Região S e SE '!R11</f>
        <v>4.690355329949238</v>
      </c>
      <c r="I11" s="67"/>
      <c r="J11" s="66">
        <f>'Reaj 2016 - Região S e SE '!T11</f>
        <v>308</v>
      </c>
      <c r="K11" s="68"/>
      <c r="L11" s="176">
        <f t="shared" si="0"/>
        <v>0.31818181818181812</v>
      </c>
      <c r="M11" s="163"/>
      <c r="N11" s="177">
        <f t="shared" si="1"/>
        <v>99.492385786802004</v>
      </c>
      <c r="O11" s="163"/>
      <c r="P11" s="56">
        <f t="shared" si="2"/>
        <v>213.19796954314722</v>
      </c>
      <c r="Q11" s="167"/>
      <c r="R11" s="56">
        <f t="shared" si="3"/>
        <v>3.1979695431472082</v>
      </c>
      <c r="S11" s="163"/>
      <c r="T11" s="178">
        <v>210</v>
      </c>
      <c r="U11" s="30"/>
    </row>
    <row r="12" spans="1:25" x14ac:dyDescent="0.25">
      <c r="A12" s="1"/>
      <c r="B12" s="22">
        <f>IF('Reaj 2016 - Região S e SE '!B13="","",'Reaj 2016 - Região S e SE '!B13)</f>
        <v>1116</v>
      </c>
      <c r="C12" s="9"/>
      <c r="D12" s="64" t="s">
        <v>98</v>
      </c>
      <c r="E12" s="1"/>
      <c r="F12" s="66">
        <f>'Reaj 2016 - Região S e SE '!P13</f>
        <v>328.93401015228426</v>
      </c>
      <c r="G12" s="67"/>
      <c r="H12" s="66">
        <f>'Reaj 2016 - Região S e SE '!R13</f>
        <v>4.9340101522842641</v>
      </c>
      <c r="I12" s="67"/>
      <c r="J12" s="66">
        <f>'Reaj 2016 - Região S e SE '!T13</f>
        <v>324</v>
      </c>
      <c r="K12" s="68"/>
      <c r="L12" s="176">
        <f t="shared" si="0"/>
        <v>0.3518518518518518</v>
      </c>
      <c r="M12" s="163"/>
      <c r="N12" s="177">
        <f t="shared" si="1"/>
        <v>115.73604060913704</v>
      </c>
      <c r="O12" s="163"/>
      <c r="P12" s="56">
        <f t="shared" si="2"/>
        <v>213.19796954314722</v>
      </c>
      <c r="Q12" s="167"/>
      <c r="R12" s="56">
        <f t="shared" si="3"/>
        <v>3.1979695431472082</v>
      </c>
      <c r="S12" s="163"/>
      <c r="T12" s="178">
        <v>210</v>
      </c>
      <c r="U12" s="30"/>
    </row>
    <row r="13" spans="1:25" x14ac:dyDescent="0.25">
      <c r="A13" s="1"/>
      <c r="B13" s="252">
        <f>IF('Reaj 2016 - Região S e SE '!B14="","",'Reaj 2016 - Região S e SE '!B14)</f>
        <v>1107</v>
      </c>
      <c r="C13" s="253"/>
      <c r="D13" s="254" t="s">
        <v>12</v>
      </c>
      <c r="E13" s="255"/>
      <c r="F13" s="256">
        <f>'Reaj 2016 - Região S e SE '!P14</f>
        <v>329.94923857868019</v>
      </c>
      <c r="G13" s="257"/>
      <c r="H13" s="256">
        <f>'Reaj 2016 - Região S e SE '!R14</f>
        <v>4.9492385786802027</v>
      </c>
      <c r="I13" s="257"/>
      <c r="J13" s="256">
        <f>'Reaj 2016 - Região S e SE '!T14</f>
        <v>325</v>
      </c>
      <c r="K13" s="258"/>
      <c r="L13" s="259">
        <f>IF(T13="","",N13/F13)</f>
        <v>0.29230769230769227</v>
      </c>
      <c r="M13" s="260"/>
      <c r="N13" s="261">
        <f>IF(T13="","",F13-P13)</f>
        <v>96.446700507614196</v>
      </c>
      <c r="O13" s="260"/>
      <c r="P13" s="262">
        <f>IF(T13="","",T13/98.5%)</f>
        <v>233.502538071066</v>
      </c>
      <c r="Q13" s="263"/>
      <c r="R13" s="262">
        <f>IF(T13="","",P13*1.5%)</f>
        <v>3.5025380710659899</v>
      </c>
      <c r="S13" s="260"/>
      <c r="T13" s="264">
        <v>230</v>
      </c>
      <c r="U13" s="30"/>
    </row>
    <row r="14" spans="1:25" x14ac:dyDescent="0.25">
      <c r="A14" s="1"/>
      <c r="B14" s="22">
        <f>IF('Reaj 2016 - Região S e SE '!B15="","",'Reaj 2016 - Região S e SE '!B15)</f>
        <v>2008</v>
      </c>
      <c r="C14" s="9"/>
      <c r="D14" s="64" t="s">
        <v>77</v>
      </c>
      <c r="E14" s="1"/>
      <c r="F14" s="66">
        <f>'Reaj 2016 - Região S e SE '!P15</f>
        <v>312.69035532994923</v>
      </c>
      <c r="G14" s="67"/>
      <c r="H14" s="66">
        <f>'Reaj 2016 - Região S e SE '!R15</f>
        <v>4.690355329949238</v>
      </c>
      <c r="I14" s="67"/>
      <c r="J14" s="66">
        <f>'Reaj 2016 - Região S e SE '!T15</f>
        <v>308</v>
      </c>
      <c r="K14" s="68"/>
      <c r="L14" s="176">
        <f t="shared" si="0"/>
        <v>0.31818181818181812</v>
      </c>
      <c r="M14" s="163"/>
      <c r="N14" s="177">
        <f t="shared" si="1"/>
        <v>99.492385786802004</v>
      </c>
      <c r="O14" s="163"/>
      <c r="P14" s="56">
        <f t="shared" si="2"/>
        <v>213.19796954314722</v>
      </c>
      <c r="Q14" s="167"/>
      <c r="R14" s="56">
        <f t="shared" si="3"/>
        <v>3.1979695431472082</v>
      </c>
      <c r="S14" s="163"/>
      <c r="T14" s="178">
        <v>210</v>
      </c>
      <c r="U14" s="30"/>
    </row>
    <row r="15" spans="1:25" x14ac:dyDescent="0.25">
      <c r="A15" s="1"/>
      <c r="B15" s="22">
        <f>IF('Reaj 2016 - Região S e SE '!B17="","",'Reaj 2016 - Região S e SE '!B17)</f>
        <v>1112</v>
      </c>
      <c r="C15" s="9"/>
      <c r="D15" s="64" t="s">
        <v>14</v>
      </c>
      <c r="E15" s="1"/>
      <c r="F15" s="66">
        <f>'Reaj 2016 - Região S e SE '!P17</f>
        <v>316.75126903553297</v>
      </c>
      <c r="G15" s="67"/>
      <c r="H15" s="66">
        <f>'Reaj 2016 - Região S e SE '!R17</f>
        <v>4.7512690355329941</v>
      </c>
      <c r="I15" s="67"/>
      <c r="J15" s="66">
        <f>'Reaj 2016 - Região S e SE '!T17</f>
        <v>312</v>
      </c>
      <c r="K15" s="68"/>
      <c r="L15" s="176">
        <f t="shared" si="0"/>
        <v>0.32692307692307682</v>
      </c>
      <c r="M15" s="163"/>
      <c r="N15" s="177">
        <f t="shared" si="1"/>
        <v>103.55329949238575</v>
      </c>
      <c r="O15" s="163"/>
      <c r="P15" s="56">
        <f t="shared" si="2"/>
        <v>213.19796954314722</v>
      </c>
      <c r="Q15" s="167"/>
      <c r="R15" s="56">
        <f t="shared" si="3"/>
        <v>3.1979695431472082</v>
      </c>
      <c r="S15" s="163"/>
      <c r="T15" s="178">
        <v>210</v>
      </c>
      <c r="U15" s="30"/>
    </row>
    <row r="16" spans="1:25" x14ac:dyDescent="0.25">
      <c r="A16" s="1"/>
      <c r="B16" s="22">
        <f>IF('Reaj 2016 - Região S e SE '!B19="","",'Reaj 2016 - Região S e SE '!B19)</f>
        <v>1117</v>
      </c>
      <c r="C16" s="9"/>
      <c r="D16" s="64" t="s">
        <v>91</v>
      </c>
      <c r="E16" s="1"/>
      <c r="F16" s="66">
        <f>'Reaj 2016 - Região S e SE '!P19</f>
        <v>312.69035532994923</v>
      </c>
      <c r="G16" s="67"/>
      <c r="H16" s="66">
        <f>'Reaj 2016 - Região S e SE '!R19</f>
        <v>4.690355329949238</v>
      </c>
      <c r="I16" s="67"/>
      <c r="J16" s="66">
        <f>'Reaj 2016 - Região S e SE '!T19</f>
        <v>308</v>
      </c>
      <c r="K16" s="68"/>
      <c r="L16" s="176">
        <f t="shared" si="0"/>
        <v>0.31818181818181812</v>
      </c>
      <c r="M16" s="163"/>
      <c r="N16" s="177">
        <f t="shared" si="1"/>
        <v>99.492385786802004</v>
      </c>
      <c r="O16" s="163"/>
      <c r="P16" s="56">
        <f t="shared" si="2"/>
        <v>213.19796954314722</v>
      </c>
      <c r="Q16" s="167"/>
      <c r="R16" s="56">
        <f t="shared" si="3"/>
        <v>3.1979695431472082</v>
      </c>
      <c r="S16" s="163"/>
      <c r="T16" s="178">
        <v>210</v>
      </c>
      <c r="U16" s="30"/>
    </row>
    <row r="17" spans="1:21" x14ac:dyDescent="0.25">
      <c r="A17" s="1"/>
      <c r="B17" s="22">
        <f>IF('Reaj 2016 - Região S e SE '!B20="","",'Reaj 2016 - Região S e SE '!B20)</f>
        <v>1129</v>
      </c>
      <c r="C17" s="9"/>
      <c r="D17" s="64" t="s">
        <v>114</v>
      </c>
      <c r="E17" s="1"/>
      <c r="F17" s="66">
        <f>'Reaj 2016 - Região S e SE '!P20</f>
        <v>312.69035532994923</v>
      </c>
      <c r="G17" s="67"/>
      <c r="H17" s="66">
        <f>'Reaj 2016 - Região S e SE '!R20</f>
        <v>4.690355329949238</v>
      </c>
      <c r="I17" s="67"/>
      <c r="J17" s="66">
        <f>'Reaj 2016 - Região S e SE '!T20</f>
        <v>308</v>
      </c>
      <c r="K17" s="68"/>
      <c r="L17" s="176">
        <f t="shared" si="0"/>
        <v>0.31818181818181812</v>
      </c>
      <c r="M17" s="163"/>
      <c r="N17" s="177">
        <f t="shared" si="1"/>
        <v>99.492385786802004</v>
      </c>
      <c r="O17" s="163"/>
      <c r="P17" s="56">
        <f t="shared" si="2"/>
        <v>213.19796954314722</v>
      </c>
      <c r="Q17" s="167"/>
      <c r="R17" s="56">
        <f t="shared" si="3"/>
        <v>3.1979695431472082</v>
      </c>
      <c r="S17" s="163"/>
      <c r="T17" s="178">
        <v>210</v>
      </c>
      <c r="U17" s="30"/>
    </row>
    <row r="18" spans="1:21" x14ac:dyDescent="0.25">
      <c r="A18" s="1"/>
      <c r="B18" s="22">
        <f>IF('Reaj 2016 - Região S e SE '!B22="","",'Reaj 2016 - Região S e SE '!B22)</f>
        <v>1120</v>
      </c>
      <c r="C18" s="9"/>
      <c r="D18" s="64" t="s">
        <v>92</v>
      </c>
      <c r="E18" s="1"/>
      <c r="F18" s="66">
        <f>'Reaj 2016 - Região S e SE '!P22</f>
        <v>312.69035532994923</v>
      </c>
      <c r="G18" s="67"/>
      <c r="H18" s="66">
        <f>'Reaj 2016 - Região S e SE '!R22</f>
        <v>4.690355329949238</v>
      </c>
      <c r="I18" s="67"/>
      <c r="J18" s="66">
        <f>'Reaj 2016 - Região S e SE '!T22</f>
        <v>308</v>
      </c>
      <c r="K18" s="68"/>
      <c r="L18" s="176">
        <f t="shared" si="0"/>
        <v>0.31818181818181812</v>
      </c>
      <c r="M18" s="163"/>
      <c r="N18" s="177">
        <f t="shared" si="1"/>
        <v>99.492385786802004</v>
      </c>
      <c r="O18" s="163"/>
      <c r="P18" s="56">
        <f t="shared" si="2"/>
        <v>213.19796954314722</v>
      </c>
      <c r="Q18" s="167"/>
      <c r="R18" s="56">
        <f t="shared" si="3"/>
        <v>3.1979695431472082</v>
      </c>
      <c r="S18" s="163"/>
      <c r="T18" s="178">
        <v>210</v>
      </c>
      <c r="U18" s="30"/>
    </row>
    <row r="19" spans="1:21" x14ac:dyDescent="0.25">
      <c r="A19" s="1"/>
      <c r="B19" s="22">
        <v>1113</v>
      </c>
      <c r="C19" s="9"/>
      <c r="D19" s="64" t="s">
        <v>97</v>
      </c>
      <c r="E19" s="1"/>
      <c r="F19" s="66">
        <f>'Reaj 2016 - Região S e SE '!P23</f>
        <v>312.69035532994923</v>
      </c>
      <c r="G19" s="67"/>
      <c r="H19" s="66">
        <f>'Reaj 2016 - Região S e SE '!R23</f>
        <v>4.690355329949238</v>
      </c>
      <c r="I19" s="67"/>
      <c r="J19" s="66">
        <f>'Reaj 2016 - Região S e SE '!T23</f>
        <v>308</v>
      </c>
      <c r="K19" s="68"/>
      <c r="L19" s="176">
        <f>IF(T19="","",N19/F19)</f>
        <v>0.31818181818181812</v>
      </c>
      <c r="M19" s="163"/>
      <c r="N19" s="177">
        <f>IF(T19="","",F19-P19)</f>
        <v>99.492385786802004</v>
      </c>
      <c r="O19" s="163"/>
      <c r="P19" s="56">
        <f>IF(T19="","",T19/98.5%)</f>
        <v>213.19796954314722</v>
      </c>
      <c r="Q19" s="167"/>
      <c r="R19" s="56">
        <f>IF(T19="","",P19*1.5%)</f>
        <v>3.1979695431472082</v>
      </c>
      <c r="S19" s="163"/>
      <c r="T19" s="178">
        <v>210</v>
      </c>
      <c r="U19" s="30"/>
    </row>
    <row r="20" spans="1:21" x14ac:dyDescent="0.25">
      <c r="A20" s="1"/>
      <c r="B20" s="22">
        <f>IF('Reaj 2016 - Região S e SE '!B24="","",'Reaj 2016 - Região S e SE '!B24)</f>
        <v>1105</v>
      </c>
      <c r="C20" s="9"/>
      <c r="D20" s="64" t="s">
        <v>15</v>
      </c>
      <c r="E20" s="1"/>
      <c r="F20" s="66">
        <f>'Reaj 2016 - Região S e SE '!P24</f>
        <v>316.75126903553297</v>
      </c>
      <c r="G20" s="67"/>
      <c r="H20" s="66">
        <f>'Reaj 2016 - Região S e SE '!R24</f>
        <v>4.7512690355329941</v>
      </c>
      <c r="I20" s="67"/>
      <c r="J20" s="66">
        <f>'Reaj 2016 - Região S e SE '!T24</f>
        <v>312</v>
      </c>
      <c r="K20" s="68"/>
      <c r="L20" s="176">
        <f t="shared" si="0"/>
        <v>0.32692307692307682</v>
      </c>
      <c r="M20" s="163"/>
      <c r="N20" s="177">
        <f t="shared" si="1"/>
        <v>103.55329949238575</v>
      </c>
      <c r="O20" s="163"/>
      <c r="P20" s="56">
        <f t="shared" si="2"/>
        <v>213.19796954314722</v>
      </c>
      <c r="Q20" s="167"/>
      <c r="R20" s="56">
        <f t="shared" si="3"/>
        <v>3.1979695431472082</v>
      </c>
      <c r="S20" s="163"/>
      <c r="T20" s="178">
        <v>210</v>
      </c>
      <c r="U20" s="30"/>
    </row>
    <row r="21" spans="1:21" x14ac:dyDescent="0.25">
      <c r="A21" s="1"/>
      <c r="B21" s="22">
        <f>IF('Reaj 2016 - Região S e SE '!B26="","",'Reaj 2016 - Região S e SE '!B26)</f>
        <v>1128</v>
      </c>
      <c r="C21" s="9"/>
      <c r="D21" s="64" t="s">
        <v>93</v>
      </c>
      <c r="E21" s="1"/>
      <c r="F21" s="66">
        <f>'Reaj 2016 - Região S e SE '!P26</f>
        <v>312.69035532994923</v>
      </c>
      <c r="G21" s="67"/>
      <c r="H21" s="66">
        <f>'Reaj 2016 - Região S e SE '!R26</f>
        <v>4.690355329949238</v>
      </c>
      <c r="I21" s="67"/>
      <c r="J21" s="66">
        <f>'Reaj 2016 - Região S e SE '!T26</f>
        <v>308</v>
      </c>
      <c r="K21" s="68"/>
      <c r="L21" s="176">
        <f t="shared" si="0"/>
        <v>0.31818181818181812</v>
      </c>
      <c r="M21" s="163"/>
      <c r="N21" s="177">
        <f t="shared" si="1"/>
        <v>99.492385786802004</v>
      </c>
      <c r="O21" s="163"/>
      <c r="P21" s="56">
        <f t="shared" si="2"/>
        <v>213.19796954314722</v>
      </c>
      <c r="Q21" s="167"/>
      <c r="R21" s="56">
        <f t="shared" si="3"/>
        <v>3.1979695431472082</v>
      </c>
      <c r="S21" s="163"/>
      <c r="T21" s="178">
        <v>210</v>
      </c>
      <c r="U21" s="30"/>
    </row>
    <row r="22" spans="1:21" x14ac:dyDescent="0.25">
      <c r="A22" s="1"/>
      <c r="B22" s="22">
        <f>IF('Reaj 2016 - Região S e SE '!B27="","",'Reaj 2016 - Região S e SE '!B27)</f>
        <v>1125</v>
      </c>
      <c r="C22" s="9"/>
      <c r="D22" s="64" t="s">
        <v>17</v>
      </c>
      <c r="E22" s="1"/>
      <c r="F22" s="66">
        <f>'Reaj 2016 - Região S e SE '!P27</f>
        <v>316.75126903553297</v>
      </c>
      <c r="G22" s="67"/>
      <c r="H22" s="66">
        <f>'Reaj 2016 - Região S e SE '!R27</f>
        <v>4.7512690355329941</v>
      </c>
      <c r="I22" s="67"/>
      <c r="J22" s="66">
        <f>'Reaj 2016 - Região S e SE '!T27</f>
        <v>312</v>
      </c>
      <c r="K22" s="68"/>
      <c r="L22" s="176">
        <f t="shared" si="0"/>
        <v>0.32692307692307682</v>
      </c>
      <c r="M22" s="163"/>
      <c r="N22" s="177">
        <f t="shared" si="1"/>
        <v>103.55329949238575</v>
      </c>
      <c r="O22" s="163"/>
      <c r="P22" s="56">
        <f t="shared" si="2"/>
        <v>213.19796954314722</v>
      </c>
      <c r="Q22" s="167"/>
      <c r="R22" s="56">
        <f t="shared" si="3"/>
        <v>3.1979695431472082</v>
      </c>
      <c r="S22" s="163"/>
      <c r="T22" s="178">
        <v>210</v>
      </c>
      <c r="U22" s="30"/>
    </row>
    <row r="23" spans="1:21" x14ac:dyDescent="0.25">
      <c r="A23" s="1"/>
      <c r="B23" s="22">
        <f>IF('Reaj 2016 - Região S e SE '!B29="","",'Reaj 2016 - Região S e SE '!B29)</f>
        <v>1114</v>
      </c>
      <c r="C23" s="9"/>
      <c r="D23" s="64" t="s">
        <v>19</v>
      </c>
      <c r="E23" s="1"/>
      <c r="F23" s="66">
        <f>'Reaj 2016 - Região S e SE '!P29</f>
        <v>316.75126903553297</v>
      </c>
      <c r="G23" s="67"/>
      <c r="H23" s="66">
        <f>'Reaj 2016 - Região S e SE '!R29</f>
        <v>4.7512690355329941</v>
      </c>
      <c r="I23" s="67"/>
      <c r="J23" s="66">
        <f>'Reaj 2016 - Região S e SE '!T29</f>
        <v>312</v>
      </c>
      <c r="K23" s="68"/>
      <c r="L23" s="176">
        <f t="shared" si="0"/>
        <v>0.32692307692307682</v>
      </c>
      <c r="M23" s="163"/>
      <c r="N23" s="177">
        <f t="shared" si="1"/>
        <v>103.55329949238575</v>
      </c>
      <c r="O23" s="163"/>
      <c r="P23" s="56">
        <f t="shared" si="2"/>
        <v>213.19796954314722</v>
      </c>
      <c r="Q23" s="167"/>
      <c r="R23" s="56">
        <f t="shared" si="3"/>
        <v>3.1979695431472082</v>
      </c>
      <c r="S23" s="163"/>
      <c r="T23" s="178">
        <v>210</v>
      </c>
      <c r="U23" s="30"/>
    </row>
    <row r="24" spans="1:21" x14ac:dyDescent="0.25">
      <c r="A24" s="1"/>
      <c r="B24" s="22">
        <f>IF('Reaj 2016 - Região S e SE '!B30="","",'Reaj 2016 - Região S e SE '!B30)</f>
        <v>1132</v>
      </c>
      <c r="C24" s="9"/>
      <c r="D24" s="64" t="s">
        <v>94</v>
      </c>
      <c r="E24" s="1"/>
      <c r="F24" s="66">
        <f>'Reaj 2016 - Região S e SE '!P30</f>
        <v>312.69035532994923</v>
      </c>
      <c r="G24" s="67"/>
      <c r="H24" s="66">
        <f>'Reaj 2016 - Região S e SE '!R30</f>
        <v>4.690355329949238</v>
      </c>
      <c r="I24" s="67"/>
      <c r="J24" s="66">
        <f>'Reaj 2016 - Região S e SE '!T30</f>
        <v>308</v>
      </c>
      <c r="K24" s="68"/>
      <c r="L24" s="176">
        <f t="shared" si="0"/>
        <v>0.31818181818181812</v>
      </c>
      <c r="M24" s="163"/>
      <c r="N24" s="177">
        <f t="shared" si="1"/>
        <v>99.492385786802004</v>
      </c>
      <c r="O24" s="163"/>
      <c r="P24" s="56">
        <f t="shared" si="2"/>
        <v>213.19796954314722</v>
      </c>
      <c r="Q24" s="167"/>
      <c r="R24" s="56">
        <f t="shared" si="3"/>
        <v>3.1979695431472082</v>
      </c>
      <c r="S24" s="163"/>
      <c r="T24" s="178">
        <v>210</v>
      </c>
      <c r="U24" s="30"/>
    </row>
    <row r="25" spans="1:21" x14ac:dyDescent="0.25">
      <c r="A25" s="1"/>
      <c r="B25" s="22">
        <f>IF('Reaj 2016 - Região S e SE '!B31="","",'Reaj 2016 - Região S e SE '!B31)</f>
        <v>1115</v>
      </c>
      <c r="C25" s="9"/>
      <c r="D25" s="64" t="s">
        <v>20</v>
      </c>
      <c r="E25" s="1"/>
      <c r="F25" s="66">
        <f>'Reaj 2016 - Região S e SE '!P31</f>
        <v>316.75126903553297</v>
      </c>
      <c r="G25" s="67"/>
      <c r="H25" s="66">
        <f>'Reaj 2016 - Região S e SE '!R31</f>
        <v>4.7512690355329941</v>
      </c>
      <c r="I25" s="67"/>
      <c r="J25" s="66">
        <f>'Reaj 2016 - Região S e SE '!T31</f>
        <v>312</v>
      </c>
      <c r="K25" s="68"/>
      <c r="L25" s="176">
        <f t="shared" si="0"/>
        <v>0.32692307692307682</v>
      </c>
      <c r="M25" s="163"/>
      <c r="N25" s="177">
        <f t="shared" si="1"/>
        <v>103.55329949238575</v>
      </c>
      <c r="O25" s="163"/>
      <c r="P25" s="56">
        <f t="shared" si="2"/>
        <v>213.19796954314722</v>
      </c>
      <c r="Q25" s="167"/>
      <c r="R25" s="56">
        <f t="shared" si="3"/>
        <v>3.1979695431472082</v>
      </c>
      <c r="S25" s="163"/>
      <c r="T25" s="178">
        <v>210</v>
      </c>
      <c r="U25" s="30"/>
    </row>
    <row r="26" spans="1:21" x14ac:dyDescent="0.25">
      <c r="A26" s="1"/>
      <c r="B26" s="22">
        <f>IF('Reaj 2016 - Região S e SE '!B32="","",'Reaj 2016 - Região S e SE '!B32)</f>
        <v>1126</v>
      </c>
      <c r="C26" s="9"/>
      <c r="D26" s="64" t="s">
        <v>44</v>
      </c>
      <c r="E26" s="1"/>
      <c r="F26" s="66">
        <f>'Reaj 2016 - Região S e SE '!P32</f>
        <v>316.75126903553297</v>
      </c>
      <c r="G26" s="67"/>
      <c r="H26" s="66">
        <f>'Reaj 2016 - Região S e SE '!R32</f>
        <v>4.7512690355329941</v>
      </c>
      <c r="I26" s="67"/>
      <c r="J26" s="66">
        <f>'Reaj 2016 - Região S e SE '!T32</f>
        <v>312</v>
      </c>
      <c r="K26" s="68"/>
      <c r="L26" s="176">
        <f t="shared" si="0"/>
        <v>0.32692307692307682</v>
      </c>
      <c r="M26" s="163"/>
      <c r="N26" s="177">
        <f t="shared" si="1"/>
        <v>103.55329949238575</v>
      </c>
      <c r="O26" s="163"/>
      <c r="P26" s="56">
        <f t="shared" si="2"/>
        <v>213.19796954314722</v>
      </c>
      <c r="Q26" s="167"/>
      <c r="R26" s="56">
        <f t="shared" si="3"/>
        <v>3.1979695431472082</v>
      </c>
      <c r="S26" s="163"/>
      <c r="T26" s="178">
        <v>210</v>
      </c>
      <c r="U26" s="30"/>
    </row>
    <row r="27" spans="1:21" x14ac:dyDescent="0.25">
      <c r="A27" s="1"/>
      <c r="B27" s="252">
        <f>IF('Reaj 2016 - Região S e SE '!B33="","",'Reaj 2016 - Região S e SE '!B33)</f>
        <v>1122</v>
      </c>
      <c r="C27" s="253"/>
      <c r="D27" s="254" t="s">
        <v>21</v>
      </c>
      <c r="E27" s="255"/>
      <c r="F27" s="256">
        <f>'Reaj 2016 - Região S e SE '!P33</f>
        <v>329.94923857868019</v>
      </c>
      <c r="G27" s="257"/>
      <c r="H27" s="256">
        <f>'Reaj 2016 - Região S e SE '!R33</f>
        <v>4.9492385786802027</v>
      </c>
      <c r="I27" s="257"/>
      <c r="J27" s="256">
        <f>'Reaj 2016 - Região S e SE '!T33</f>
        <v>325</v>
      </c>
      <c r="K27" s="258"/>
      <c r="L27" s="259">
        <f>IF(T27="","",N27/F27)</f>
        <v>0.29230769230769227</v>
      </c>
      <c r="M27" s="260"/>
      <c r="N27" s="261">
        <f>IF(T27="","",F27-P27)</f>
        <v>96.446700507614196</v>
      </c>
      <c r="O27" s="260"/>
      <c r="P27" s="262">
        <f>IF(T27="","",T27/98.5%)</f>
        <v>233.502538071066</v>
      </c>
      <c r="Q27" s="263"/>
      <c r="R27" s="262">
        <f>IF(T27="","",P27*1.5%)</f>
        <v>3.5025380710659899</v>
      </c>
      <c r="S27" s="260"/>
      <c r="T27" s="264">
        <v>230</v>
      </c>
      <c r="U27" s="30"/>
    </row>
    <row r="28" spans="1:21" x14ac:dyDescent="0.25">
      <c r="A28" s="1"/>
      <c r="B28" s="22">
        <f>IF('Reaj 2016 - Região S e SE '!B35="","",'Reaj 2016 - Região S e SE '!B35)</f>
        <v>2009</v>
      </c>
      <c r="C28" s="9"/>
      <c r="D28" s="64" t="s">
        <v>78</v>
      </c>
      <c r="E28" s="1"/>
      <c r="F28" s="66">
        <f>'Reaj 2016 - Região S e SE '!P35</f>
        <v>312.69035532994923</v>
      </c>
      <c r="G28" s="67"/>
      <c r="H28" s="66">
        <f>'Reaj 2016 - Região S e SE '!R35</f>
        <v>4.690355329949238</v>
      </c>
      <c r="I28" s="67"/>
      <c r="J28" s="66">
        <f>'Reaj 2016 - Região S e SE '!T35</f>
        <v>308</v>
      </c>
      <c r="K28" s="68"/>
      <c r="L28" s="176">
        <f t="shared" si="0"/>
        <v>0.31818181818181812</v>
      </c>
      <c r="M28" s="163"/>
      <c r="N28" s="177">
        <f t="shared" si="1"/>
        <v>99.492385786802004</v>
      </c>
      <c r="O28" s="163"/>
      <c r="P28" s="56">
        <f t="shared" si="2"/>
        <v>213.19796954314722</v>
      </c>
      <c r="Q28" s="167"/>
      <c r="R28" s="56">
        <f t="shared" si="3"/>
        <v>3.1979695431472082</v>
      </c>
      <c r="S28" s="163"/>
      <c r="T28" s="178">
        <v>210</v>
      </c>
      <c r="U28" s="30"/>
    </row>
    <row r="29" spans="1:21" x14ac:dyDescent="0.25">
      <c r="A29" s="1"/>
      <c r="B29" s="22">
        <f>IF('Reaj 2016 - Região S e SE '!B36="","",'Reaj 2016 - Região S e SE '!B36)</f>
        <v>1101</v>
      </c>
      <c r="C29" s="9"/>
      <c r="D29" s="64" t="s">
        <v>104</v>
      </c>
      <c r="E29" s="1"/>
      <c r="F29" s="66">
        <f>'Reaj 2016 - Região S e SE '!P36</f>
        <v>329.94923857868019</v>
      </c>
      <c r="G29" s="67"/>
      <c r="H29" s="66">
        <f>'Reaj 2016 - Região S e SE '!R36</f>
        <v>4.9492385786802027</v>
      </c>
      <c r="I29" s="67"/>
      <c r="J29" s="66">
        <f>'Reaj 2016 - Região S e SE '!T36</f>
        <v>325</v>
      </c>
      <c r="K29" s="68"/>
      <c r="L29" s="176" t="str">
        <f t="shared" si="0"/>
        <v/>
      </c>
      <c r="M29" s="163"/>
      <c r="N29" s="177" t="str">
        <f t="shared" si="1"/>
        <v/>
      </c>
      <c r="O29" s="163"/>
      <c r="P29" s="56" t="str">
        <f t="shared" si="2"/>
        <v/>
      </c>
      <c r="Q29" s="167"/>
      <c r="R29" s="56" t="str">
        <f t="shared" si="3"/>
        <v/>
      </c>
      <c r="S29" s="163"/>
      <c r="T29" s="178"/>
      <c r="U29" s="30"/>
    </row>
    <row r="30" spans="1:21" x14ac:dyDescent="0.25">
      <c r="A30" s="1"/>
      <c r="B30" s="22">
        <f>IF('Reaj 2016 - Região S e SE '!B37="","",'Reaj 2016 - Região S e SE '!B37)</f>
        <v>2010</v>
      </c>
      <c r="C30" s="9"/>
      <c r="D30" s="64" t="s">
        <v>79</v>
      </c>
      <c r="E30" s="1"/>
      <c r="F30" s="66">
        <f>'Reaj 2016 - Região S e SE '!P37</f>
        <v>312.69035532994923</v>
      </c>
      <c r="G30" s="67"/>
      <c r="H30" s="66">
        <f>'Reaj 2016 - Região S e SE '!R37</f>
        <v>4.690355329949238</v>
      </c>
      <c r="I30" s="67"/>
      <c r="J30" s="66">
        <f>'Reaj 2016 - Região S e SE '!T37</f>
        <v>308</v>
      </c>
      <c r="K30" s="68"/>
      <c r="L30" s="176">
        <f t="shared" si="0"/>
        <v>0.31818181818181812</v>
      </c>
      <c r="M30" s="163"/>
      <c r="N30" s="177">
        <f t="shared" si="1"/>
        <v>99.492385786802004</v>
      </c>
      <c r="O30" s="163"/>
      <c r="P30" s="56">
        <f t="shared" si="2"/>
        <v>213.19796954314722</v>
      </c>
      <c r="Q30" s="167"/>
      <c r="R30" s="56">
        <f t="shared" si="3"/>
        <v>3.1979695431472082</v>
      </c>
      <c r="S30" s="163"/>
      <c r="T30" s="178">
        <v>210</v>
      </c>
      <c r="U30" s="30"/>
    </row>
    <row r="31" spans="1:21" x14ac:dyDescent="0.25">
      <c r="A31" s="1"/>
      <c r="B31" s="22">
        <f>IF('Reaj 2016 - Região S e SE '!B38="","",'Reaj 2016 - Região S e SE '!B38)</f>
        <v>1106</v>
      </c>
      <c r="C31" s="9"/>
      <c r="D31" s="64" t="s">
        <v>24</v>
      </c>
      <c r="E31" s="1"/>
      <c r="F31" s="66">
        <f>'Reaj 2016 - Região S e SE '!P38</f>
        <v>316.75126903553297</v>
      </c>
      <c r="G31" s="67"/>
      <c r="H31" s="66">
        <f>'Reaj 2016 - Região S e SE '!R38</f>
        <v>4.7512690355329941</v>
      </c>
      <c r="I31" s="67"/>
      <c r="J31" s="66">
        <f>'Reaj 2016 - Região S e SE '!T38</f>
        <v>312</v>
      </c>
      <c r="K31" s="68"/>
      <c r="L31" s="176">
        <f t="shared" si="0"/>
        <v>0.32692307692307682</v>
      </c>
      <c r="M31" s="163"/>
      <c r="N31" s="177">
        <f t="shared" si="1"/>
        <v>103.55329949238575</v>
      </c>
      <c r="O31" s="163"/>
      <c r="P31" s="56">
        <f t="shared" si="2"/>
        <v>213.19796954314722</v>
      </c>
      <c r="Q31" s="167"/>
      <c r="R31" s="56">
        <f t="shared" si="3"/>
        <v>3.1979695431472082</v>
      </c>
      <c r="S31" s="163"/>
      <c r="T31" s="178">
        <v>210</v>
      </c>
      <c r="U31" s="30"/>
    </row>
    <row r="32" spans="1:21" x14ac:dyDescent="0.25">
      <c r="A32" s="1"/>
      <c r="B32" s="22">
        <f>IF('Reaj 2016 - Região S e SE '!B39="","",'Reaj 2016 - Região S e SE '!B39)</f>
        <v>1131</v>
      </c>
      <c r="C32" s="9"/>
      <c r="D32" s="64" t="s">
        <v>25</v>
      </c>
      <c r="E32" s="1"/>
      <c r="F32" s="66">
        <f>'Reaj 2016 - Região S e SE '!P39</f>
        <v>316.75126903553297</v>
      </c>
      <c r="G32" s="67"/>
      <c r="H32" s="66">
        <f>'Reaj 2016 - Região S e SE '!R39</f>
        <v>4.7512690355329941</v>
      </c>
      <c r="I32" s="67"/>
      <c r="J32" s="66">
        <f>'Reaj 2016 - Região S e SE '!T39</f>
        <v>312</v>
      </c>
      <c r="K32" s="68"/>
      <c r="L32" s="176">
        <f t="shared" si="0"/>
        <v>0.32692307692307682</v>
      </c>
      <c r="M32" s="163"/>
      <c r="N32" s="177">
        <f t="shared" si="1"/>
        <v>103.55329949238575</v>
      </c>
      <c r="O32" s="163"/>
      <c r="P32" s="56">
        <f t="shared" si="2"/>
        <v>213.19796954314722</v>
      </c>
      <c r="Q32" s="167"/>
      <c r="R32" s="56">
        <f t="shared" si="3"/>
        <v>3.1979695431472082</v>
      </c>
      <c r="S32" s="163"/>
      <c r="T32" s="178">
        <v>210</v>
      </c>
      <c r="U32" s="30"/>
    </row>
    <row r="33" spans="1:21" x14ac:dyDescent="0.25">
      <c r="A33" s="1"/>
      <c r="B33" s="22">
        <v>1104</v>
      </c>
      <c r="C33" s="9"/>
      <c r="D33" s="64" t="s">
        <v>95</v>
      </c>
      <c r="E33" s="1"/>
      <c r="F33" s="66">
        <f>'Reaj 2016 - Região S e SE '!P40</f>
        <v>285.2791878172589</v>
      </c>
      <c r="G33" s="67"/>
      <c r="H33" s="66">
        <f>'Reaj 2016 - Região S e SE '!R41</f>
        <v>4.690355329949238</v>
      </c>
      <c r="I33" s="67"/>
      <c r="J33" s="66">
        <f>'Reaj 2016 - Região S e SE '!T41</f>
        <v>308</v>
      </c>
      <c r="K33" s="68"/>
      <c r="L33" s="176">
        <f>IF(T33="","",N33/F33)</f>
        <v>0.25266903914590749</v>
      </c>
      <c r="M33" s="163"/>
      <c r="N33" s="177">
        <f>IF(T33="","",F33-P33)</f>
        <v>72.081218274111677</v>
      </c>
      <c r="O33" s="163"/>
      <c r="P33" s="56">
        <f>IF(T33="","",T33/98.5%)</f>
        <v>213.19796954314722</v>
      </c>
      <c r="Q33" s="167"/>
      <c r="R33" s="56">
        <f>IF(T33="","",P33*1.5%)</f>
        <v>3.1979695431472082</v>
      </c>
      <c r="S33" s="163"/>
      <c r="T33" s="178">
        <v>210</v>
      </c>
      <c r="U33" s="30"/>
    </row>
    <row r="34" spans="1:21" x14ac:dyDescent="0.25">
      <c r="A34" s="1"/>
      <c r="B34" s="22">
        <f>IF('Reaj 2016 - Região S e SE '!B42="","",'Reaj 2016 - Região S e SE '!B42)</f>
        <v>1111</v>
      </c>
      <c r="C34" s="9"/>
      <c r="D34" s="64" t="s">
        <v>40</v>
      </c>
      <c r="E34" s="1"/>
      <c r="F34" s="66">
        <f>'Reaj 2016 - Região S e SE '!P42</f>
        <v>329.94923857868019</v>
      </c>
      <c r="G34" s="67"/>
      <c r="H34" s="66">
        <f>'Reaj 2016 - Região S e SE '!R42</f>
        <v>4.9492385786802027</v>
      </c>
      <c r="I34" s="67"/>
      <c r="J34" s="66">
        <f>'Reaj 2016 - Região S e SE '!T42</f>
        <v>325</v>
      </c>
      <c r="K34" s="68"/>
      <c r="L34" s="176" t="str">
        <f t="shared" si="0"/>
        <v/>
      </c>
      <c r="M34" s="163"/>
      <c r="N34" s="177" t="str">
        <f t="shared" si="1"/>
        <v/>
      </c>
      <c r="O34" s="163"/>
      <c r="P34" s="56" t="str">
        <f t="shared" si="2"/>
        <v/>
      </c>
      <c r="Q34" s="167"/>
      <c r="R34" s="56" t="str">
        <f t="shared" si="3"/>
        <v/>
      </c>
      <c r="S34" s="163"/>
      <c r="T34" s="178"/>
      <c r="U34" s="30"/>
    </row>
    <row r="35" spans="1:21" x14ac:dyDescent="0.25">
      <c r="A35" s="1"/>
      <c r="B35" s="22">
        <f>IF('Reaj 2016 - Região S e SE '!B43="","",'Reaj 2016 - Região S e SE '!B43)</f>
        <v>2006</v>
      </c>
      <c r="C35" s="9"/>
      <c r="D35" s="64" t="s">
        <v>80</v>
      </c>
      <c r="E35" s="1"/>
      <c r="F35" s="66">
        <f>'Reaj 2016 - Região S e SE '!P43</f>
        <v>312.69035532994923</v>
      </c>
      <c r="G35" s="67"/>
      <c r="H35" s="66">
        <f>'Reaj 2016 - Região S e SE '!R43</f>
        <v>4.690355329949238</v>
      </c>
      <c r="I35" s="67"/>
      <c r="J35" s="66">
        <f>'Reaj 2016 - Região S e SE '!T43</f>
        <v>308</v>
      </c>
      <c r="K35" s="68"/>
      <c r="L35" s="176">
        <f t="shared" si="0"/>
        <v>0.31818181818181812</v>
      </c>
      <c r="M35" s="163"/>
      <c r="N35" s="177">
        <f t="shared" si="1"/>
        <v>99.492385786802004</v>
      </c>
      <c r="O35" s="163"/>
      <c r="P35" s="56">
        <f t="shared" si="2"/>
        <v>213.19796954314722</v>
      </c>
      <c r="Q35" s="167"/>
      <c r="R35" s="56">
        <f t="shared" si="3"/>
        <v>3.1979695431472082</v>
      </c>
      <c r="S35" s="163"/>
      <c r="T35" s="178">
        <v>210</v>
      </c>
      <c r="U35" s="30"/>
    </row>
    <row r="36" spans="1:21" x14ac:dyDescent="0.25">
      <c r="A36" s="1"/>
      <c r="B36" s="22">
        <f>IF('Reaj 2016 - Região S e SE '!B44="","",'Reaj 2016 - Região S e SE '!B44)</f>
        <v>1102</v>
      </c>
      <c r="C36" s="9"/>
      <c r="D36" s="64" t="s">
        <v>26</v>
      </c>
      <c r="E36" s="1"/>
      <c r="F36" s="66">
        <f>'Reaj 2016 - Região S e SE '!P44</f>
        <v>329.94923857868019</v>
      </c>
      <c r="G36" s="67"/>
      <c r="H36" s="66">
        <f>'Reaj 2016 - Região S e SE '!R44</f>
        <v>4.9492385786802027</v>
      </c>
      <c r="I36" s="67"/>
      <c r="J36" s="66">
        <f>'Reaj 2016 - Região S e SE '!T44</f>
        <v>325</v>
      </c>
      <c r="K36" s="68"/>
      <c r="L36" s="176">
        <f t="shared" si="0"/>
        <v>0.29230769230769227</v>
      </c>
      <c r="M36" s="163"/>
      <c r="N36" s="177">
        <f t="shared" si="1"/>
        <v>96.446700507614196</v>
      </c>
      <c r="O36" s="163"/>
      <c r="P36" s="56">
        <f t="shared" si="2"/>
        <v>233.502538071066</v>
      </c>
      <c r="Q36" s="167"/>
      <c r="R36" s="56">
        <f t="shared" si="3"/>
        <v>3.5025380710659899</v>
      </c>
      <c r="S36" s="163"/>
      <c r="T36" s="178">
        <v>230</v>
      </c>
      <c r="U36" s="30"/>
    </row>
    <row r="37" spans="1:21" x14ac:dyDescent="0.25">
      <c r="A37" s="1"/>
      <c r="B37" s="22">
        <f>IF('Reaj 2016 - Região S e SE '!B45="","",'Reaj 2016 - Região S e SE '!B45)</f>
        <v>2005</v>
      </c>
      <c r="C37" s="9"/>
      <c r="D37" s="64" t="s">
        <v>81</v>
      </c>
      <c r="E37" s="1"/>
      <c r="F37" s="66">
        <f>'Reaj 2016 - Região S e SE '!P45</f>
        <v>312.69035532994923</v>
      </c>
      <c r="G37" s="67"/>
      <c r="H37" s="66">
        <f>'Reaj 2016 - Região S e SE '!R45</f>
        <v>4.690355329949238</v>
      </c>
      <c r="I37" s="67"/>
      <c r="J37" s="66">
        <f>'Reaj 2016 - Região S e SE '!T45</f>
        <v>308</v>
      </c>
      <c r="K37" s="68"/>
      <c r="L37" s="176">
        <f t="shared" si="0"/>
        <v>0.31818181818181812</v>
      </c>
      <c r="M37" s="163"/>
      <c r="N37" s="177">
        <f t="shared" si="1"/>
        <v>99.492385786802004</v>
      </c>
      <c r="O37" s="163"/>
      <c r="P37" s="56">
        <f t="shared" si="2"/>
        <v>213.19796954314722</v>
      </c>
      <c r="Q37" s="167"/>
      <c r="R37" s="56">
        <f t="shared" si="3"/>
        <v>3.1979695431472082</v>
      </c>
      <c r="S37" s="163"/>
      <c r="T37" s="178">
        <v>210</v>
      </c>
      <c r="U37" s="30"/>
    </row>
    <row r="38" spans="1:21" ht="26.25" x14ac:dyDescent="0.25">
      <c r="A38" s="1"/>
      <c r="B38" s="22">
        <f>IF('Reaj 2016 - Região S e SE '!B46="","",'Reaj 2016 - Região S e SE '!B46)</f>
        <v>1108</v>
      </c>
      <c r="C38" s="9"/>
      <c r="D38" s="64" t="s">
        <v>112</v>
      </c>
      <c r="E38" s="1"/>
      <c r="F38" s="66">
        <f>'Reaj 2016 - Região S e SE '!P46</f>
        <v>316.75126903553297</v>
      </c>
      <c r="G38" s="67"/>
      <c r="H38" s="66">
        <f>'Reaj 2016 - Região S e SE '!R46</f>
        <v>4.7512690355329941</v>
      </c>
      <c r="I38" s="67"/>
      <c r="J38" s="66">
        <f>'Reaj 2016 - Região S e SE '!T46</f>
        <v>312</v>
      </c>
      <c r="K38" s="68"/>
      <c r="L38" s="176">
        <f t="shared" si="0"/>
        <v>0.32692307692307682</v>
      </c>
      <c r="M38" s="163"/>
      <c r="N38" s="177">
        <f t="shared" si="1"/>
        <v>103.55329949238575</v>
      </c>
      <c r="O38" s="163"/>
      <c r="P38" s="56">
        <f t="shared" si="2"/>
        <v>213.19796954314722</v>
      </c>
      <c r="Q38" s="167"/>
      <c r="R38" s="56">
        <f t="shared" si="3"/>
        <v>3.1979695431472082</v>
      </c>
      <c r="S38" s="163"/>
      <c r="T38" s="178">
        <v>210</v>
      </c>
      <c r="U38" s="30"/>
    </row>
    <row r="39" spans="1:21" x14ac:dyDescent="0.25">
      <c r="A39" s="1"/>
      <c r="B39" s="22">
        <f>IF('Reaj 2016 - Região S e SE '!B48="","",'Reaj 2016 - Região S e SE '!B48)</f>
        <v>1127</v>
      </c>
      <c r="C39" s="9"/>
      <c r="D39" s="64" t="s">
        <v>103</v>
      </c>
      <c r="E39" s="1"/>
      <c r="F39" s="66">
        <f>'Reaj 2016 - Região S e SE '!P48</f>
        <v>312.69035532994923</v>
      </c>
      <c r="G39" s="67"/>
      <c r="H39" s="66">
        <f>'Reaj 2016 - Região S e SE '!R48</f>
        <v>4.690355329949238</v>
      </c>
      <c r="I39" s="67"/>
      <c r="J39" s="66">
        <f>'Reaj 2016 - Região S e SE '!T48</f>
        <v>308</v>
      </c>
      <c r="K39" s="68"/>
      <c r="L39" s="176">
        <f t="shared" si="0"/>
        <v>0.31818181818181812</v>
      </c>
      <c r="M39" s="163"/>
      <c r="N39" s="177">
        <f t="shared" si="1"/>
        <v>99.492385786802004</v>
      </c>
      <c r="O39" s="163"/>
      <c r="P39" s="56">
        <f t="shared" si="2"/>
        <v>213.19796954314722</v>
      </c>
      <c r="Q39" s="167"/>
      <c r="R39" s="56">
        <f t="shared" si="3"/>
        <v>3.1979695431472082</v>
      </c>
      <c r="S39" s="163"/>
      <c r="T39" s="178">
        <v>210</v>
      </c>
      <c r="U39" s="30"/>
    </row>
    <row r="40" spans="1:21" x14ac:dyDescent="0.25">
      <c r="A40" s="1"/>
      <c r="B40" s="22">
        <f>IF('Reaj 2016 - Região S e SE '!B49="","",'Reaj 2016 - Região S e SE '!B49)</f>
        <v>1123</v>
      </c>
      <c r="C40" s="9"/>
      <c r="D40" s="64" t="s">
        <v>28</v>
      </c>
      <c r="E40" s="1"/>
      <c r="F40" s="66">
        <f>'Reaj 2016 - Região S e SE '!P49</f>
        <v>365.48223350253807</v>
      </c>
      <c r="G40" s="67"/>
      <c r="H40" s="66">
        <f>'Reaj 2016 - Região S e SE '!R49</f>
        <v>5.4822335025380706</v>
      </c>
      <c r="I40" s="67"/>
      <c r="J40" s="66">
        <f>'Reaj 2016 - Região S e SE '!T49</f>
        <v>360</v>
      </c>
      <c r="K40" s="68"/>
      <c r="L40" s="176" t="str">
        <f t="shared" si="0"/>
        <v/>
      </c>
      <c r="M40" s="163"/>
      <c r="N40" s="177" t="str">
        <f t="shared" si="1"/>
        <v/>
      </c>
      <c r="O40" s="163"/>
      <c r="P40" s="56" t="str">
        <f t="shared" si="2"/>
        <v/>
      </c>
      <c r="Q40" s="167"/>
      <c r="R40" s="56" t="str">
        <f t="shared" si="3"/>
        <v/>
      </c>
      <c r="S40" s="163"/>
      <c r="T40" s="178"/>
      <c r="U40" s="30"/>
    </row>
    <row r="41" spans="1:21" x14ac:dyDescent="0.25">
      <c r="A41" s="1"/>
      <c r="B41" s="22">
        <f>IF('Reaj 2016 - Região S e SE '!B50="","",'Reaj 2016 - Região S e SE '!B50)</f>
        <v>1103</v>
      </c>
      <c r="C41" s="9"/>
      <c r="D41" s="64" t="s">
        <v>29</v>
      </c>
      <c r="E41" s="1"/>
      <c r="F41" s="66">
        <f>'Reaj 2016 - Região S e SE '!P50</f>
        <v>365.48223350253807</v>
      </c>
      <c r="G41" s="67"/>
      <c r="H41" s="66">
        <f>'Reaj 2016 - Região S e SE '!R50</f>
        <v>5.4822335025380706</v>
      </c>
      <c r="I41" s="67"/>
      <c r="J41" s="66">
        <f>'Reaj 2016 - Região S e SE '!T50</f>
        <v>360</v>
      </c>
      <c r="K41" s="68"/>
      <c r="L41" s="176">
        <f t="shared" si="0"/>
        <v>0.36111111111111105</v>
      </c>
      <c r="M41" s="163"/>
      <c r="N41" s="177">
        <f t="shared" si="1"/>
        <v>131.97969543147207</v>
      </c>
      <c r="O41" s="163"/>
      <c r="P41" s="56">
        <f t="shared" si="2"/>
        <v>233.502538071066</v>
      </c>
      <c r="Q41" s="167"/>
      <c r="R41" s="56">
        <f t="shared" si="3"/>
        <v>3.5025380710659899</v>
      </c>
      <c r="S41" s="163"/>
      <c r="T41" s="178">
        <v>230</v>
      </c>
      <c r="U41" s="30"/>
    </row>
    <row r="42" spans="1:21" x14ac:dyDescent="0.25">
      <c r="A42" s="1"/>
      <c r="B42" s="22">
        <f>IF('Reaj 2016 - Região S e SE '!B51="","",'Reaj 2016 - Região S e SE '!B51)</f>
        <v>1163</v>
      </c>
      <c r="C42" s="9"/>
      <c r="D42" s="64" t="s">
        <v>30</v>
      </c>
      <c r="E42" s="1"/>
      <c r="F42" s="66">
        <f>'Reaj 2016 - Região S e SE '!P51</f>
        <v>297.46192893401013</v>
      </c>
      <c r="G42" s="67"/>
      <c r="H42" s="66">
        <f>'Reaj 2016 - Região S e SE '!R51</f>
        <v>4.4619289340101522</v>
      </c>
      <c r="I42" s="67"/>
      <c r="J42" s="66">
        <f>'Reaj 2016 - Região S e SE '!T51</f>
        <v>293</v>
      </c>
      <c r="K42" s="68"/>
      <c r="L42" s="176">
        <f t="shared" si="0"/>
        <v>0.35153583617747436</v>
      </c>
      <c r="M42" s="163"/>
      <c r="N42" s="177">
        <f t="shared" si="1"/>
        <v>104.56852791878171</v>
      </c>
      <c r="O42" s="163"/>
      <c r="P42" s="56">
        <f t="shared" si="2"/>
        <v>192.89340101522842</v>
      </c>
      <c r="Q42" s="167"/>
      <c r="R42" s="56">
        <f t="shared" si="3"/>
        <v>2.8934010152284264</v>
      </c>
      <c r="S42" s="163"/>
      <c r="T42" s="178">
        <v>190</v>
      </c>
      <c r="U42" s="30"/>
    </row>
    <row r="43" spans="1:21" ht="4.9000000000000004" customHeight="1" x14ac:dyDescent="0.25">
      <c r="A43" s="9"/>
      <c r="B43" s="31"/>
      <c r="C43" s="9"/>
      <c r="D43" s="28"/>
      <c r="E43" s="28"/>
      <c r="F43" s="28"/>
      <c r="G43" s="9"/>
      <c r="H43" s="9"/>
      <c r="I43" s="9"/>
      <c r="J43" s="32"/>
      <c r="K43" s="28"/>
      <c r="M43" s="164"/>
      <c r="O43" s="164"/>
      <c r="Q43" s="164"/>
      <c r="S43" s="164"/>
    </row>
    <row r="44" spans="1:21" x14ac:dyDescent="0.25">
      <c r="A44" s="33"/>
      <c r="B44" s="346" t="s">
        <v>31</v>
      </c>
      <c r="C44" s="346"/>
      <c r="D44" s="346"/>
      <c r="E44" s="346"/>
      <c r="F44" s="346"/>
      <c r="G44" s="346"/>
      <c r="H44" s="346"/>
      <c r="I44" s="346"/>
      <c r="J44" s="346"/>
      <c r="K44" s="346"/>
      <c r="L44" s="346"/>
      <c r="M44" s="346"/>
      <c r="N44" s="346"/>
      <c r="O44" s="346"/>
      <c r="P44" s="346"/>
      <c r="Q44" s="346"/>
      <c r="R44" s="346"/>
      <c r="S44" s="346"/>
    </row>
    <row r="45" spans="1:21" ht="21.75" customHeight="1" x14ac:dyDescent="0.25">
      <c r="A45" s="9"/>
      <c r="B45" s="31"/>
      <c r="C45" s="9"/>
      <c r="D45" s="28"/>
      <c r="E45" s="28"/>
      <c r="F45" s="28"/>
      <c r="G45" s="9"/>
      <c r="H45" s="9"/>
      <c r="I45" s="9"/>
      <c r="J45" s="32"/>
      <c r="K45" s="28"/>
      <c r="M45" s="164"/>
      <c r="O45" s="164"/>
      <c r="Q45" s="164"/>
      <c r="S45" s="164"/>
    </row>
    <row r="46" spans="1:21" x14ac:dyDescent="0.25">
      <c r="A46" s="35"/>
      <c r="B46" s="347" t="s">
        <v>32</v>
      </c>
      <c r="C46" s="347"/>
      <c r="D46" s="347"/>
      <c r="E46" s="347"/>
      <c r="F46" s="347"/>
      <c r="G46" s="347"/>
      <c r="H46" s="347"/>
      <c r="I46" s="347"/>
      <c r="J46" s="347"/>
      <c r="K46" s="347"/>
      <c r="L46" s="347"/>
      <c r="M46" s="347"/>
      <c r="N46" s="347"/>
      <c r="O46" s="347"/>
      <c r="P46" s="347"/>
      <c r="Q46" s="347"/>
      <c r="R46" s="347"/>
      <c r="S46" s="347"/>
    </row>
    <row r="47" spans="1:21" ht="15" customHeight="1" x14ac:dyDescent="0.25">
      <c r="A47" s="9"/>
      <c r="B47" s="349" t="s">
        <v>34</v>
      </c>
      <c r="C47" s="349"/>
      <c r="D47" s="349"/>
      <c r="E47" s="349"/>
      <c r="F47" s="349"/>
      <c r="G47" s="349"/>
      <c r="H47" s="349"/>
      <c r="I47" s="349"/>
      <c r="J47" s="349"/>
      <c r="K47" s="9"/>
      <c r="M47" s="77"/>
      <c r="O47" s="77"/>
      <c r="Q47" s="77"/>
      <c r="S47" s="77"/>
    </row>
    <row r="48" spans="1:21" x14ac:dyDescent="0.25">
      <c r="A48" s="35"/>
      <c r="B48" s="348"/>
      <c r="C48" s="348"/>
      <c r="D48" s="348"/>
      <c r="E48" s="348"/>
      <c r="F48" s="348"/>
      <c r="G48" s="348"/>
      <c r="H48" s="348"/>
      <c r="I48" s="348"/>
      <c r="J48" s="348"/>
      <c r="K48" s="143"/>
      <c r="M48" s="165"/>
      <c r="O48" s="165"/>
      <c r="Q48" s="165"/>
      <c r="S48" s="165"/>
    </row>
    <row r="49" spans="1:21" ht="15" customHeight="1" x14ac:dyDescent="0.25">
      <c r="A49" s="35"/>
      <c r="B49" s="348" t="s">
        <v>90</v>
      </c>
      <c r="C49" s="348"/>
      <c r="D49" s="348"/>
      <c r="E49" s="348"/>
      <c r="F49" s="348"/>
      <c r="G49" s="348"/>
      <c r="H49" s="348"/>
      <c r="I49" s="348"/>
      <c r="J49" s="348"/>
      <c r="K49" s="143"/>
      <c r="M49" s="165"/>
      <c r="O49" s="165"/>
      <c r="Q49" s="165"/>
      <c r="S49" s="165"/>
    </row>
    <row r="50" spans="1:21" ht="15" customHeight="1" x14ac:dyDescent="0.25">
      <c r="A50" s="35"/>
      <c r="B50" s="143"/>
      <c r="C50" s="143"/>
      <c r="D50" s="143"/>
      <c r="E50" s="143"/>
      <c r="F50" s="143"/>
      <c r="G50" s="143"/>
      <c r="H50" s="143"/>
      <c r="I50" s="143"/>
      <c r="J50" s="143"/>
      <c r="K50" s="143"/>
      <c r="M50" s="165"/>
      <c r="O50" s="165"/>
      <c r="Q50" s="165"/>
      <c r="S50" s="165"/>
    </row>
    <row r="51" spans="1:21" ht="15" customHeight="1" x14ac:dyDescent="0.25">
      <c r="A51" s="35"/>
      <c r="B51" s="143"/>
      <c r="C51" s="143"/>
      <c r="D51" s="143"/>
      <c r="E51" s="143"/>
      <c r="F51" s="143"/>
      <c r="G51" s="143"/>
      <c r="H51" s="143"/>
      <c r="I51" s="143"/>
      <c r="J51" s="143"/>
      <c r="K51" s="143"/>
      <c r="M51" s="165"/>
      <c r="O51" s="165"/>
      <c r="Q51" s="165"/>
      <c r="S51" s="165"/>
    </row>
    <row r="52" spans="1:21" x14ac:dyDescent="0.25">
      <c r="A52" s="26"/>
      <c r="B52" s="35"/>
      <c r="C52" s="9"/>
      <c r="D52" s="35"/>
      <c r="E52" s="35"/>
      <c r="F52" s="35"/>
      <c r="G52" s="9"/>
      <c r="H52" s="35"/>
      <c r="I52" s="9"/>
      <c r="J52" s="35"/>
      <c r="K52" s="35"/>
      <c r="M52" s="166"/>
      <c r="O52" s="166"/>
      <c r="Q52" s="166"/>
      <c r="S52" s="166"/>
    </row>
    <row r="53" spans="1:21" ht="15.75" customHeight="1" x14ac:dyDescent="0.25">
      <c r="A53" s="26"/>
      <c r="B53" s="344" t="s">
        <v>111</v>
      </c>
      <c r="C53" s="344"/>
      <c r="D53" s="344"/>
      <c r="E53" s="344"/>
      <c r="F53" s="344"/>
      <c r="G53" s="344"/>
      <c r="H53" s="344"/>
      <c r="I53" s="344"/>
      <c r="J53" s="344"/>
      <c r="K53" s="344"/>
      <c r="L53" s="344"/>
      <c r="M53" s="344"/>
      <c r="N53" s="344"/>
      <c r="O53" s="344"/>
      <c r="P53" s="344"/>
      <c r="Q53" s="344"/>
      <c r="R53" s="344"/>
      <c r="S53" s="344"/>
      <c r="T53" s="344"/>
      <c r="U53" s="344"/>
    </row>
    <row r="54" spans="1:21" ht="15.75" customHeight="1" x14ac:dyDescent="0.25">
      <c r="B54" s="344" t="s">
        <v>46</v>
      </c>
      <c r="C54" s="344"/>
      <c r="D54" s="344"/>
      <c r="E54" s="344"/>
      <c r="F54" s="344"/>
      <c r="G54" s="344"/>
      <c r="H54" s="344"/>
      <c r="I54" s="344"/>
      <c r="J54" s="344"/>
      <c r="K54" s="344"/>
      <c r="L54" s="344"/>
      <c r="M54" s="344"/>
      <c r="N54" s="344"/>
      <c r="O54" s="344"/>
      <c r="P54" s="344"/>
      <c r="Q54" s="344"/>
      <c r="R54" s="344"/>
      <c r="S54" s="344"/>
      <c r="T54" s="344"/>
      <c r="U54" s="344"/>
    </row>
  </sheetData>
  <mergeCells count="10">
    <mergeCell ref="B54:U54"/>
    <mergeCell ref="B2:S2"/>
    <mergeCell ref="B3:S3"/>
    <mergeCell ref="B44:S44"/>
    <mergeCell ref="B46:S46"/>
    <mergeCell ref="B47:J47"/>
    <mergeCell ref="B48:J48"/>
    <mergeCell ref="B49:J49"/>
    <mergeCell ref="B53:U53"/>
    <mergeCell ref="B4:T5"/>
  </mergeCells>
  <printOptions horizontalCentered="1"/>
  <pageMargins left="0.36" right="0.38" top="1.3779527559055118" bottom="0.78740157480314965" header="0.31496062992125984" footer="0.31496062992125984"/>
  <pageSetup paperSize="9" scale="58" orientation="portrait" r:id="rId1"/>
  <headerFooter>
    <oddHeader>&amp;R&amp;"Arial,Negrito"&amp;18Anexo 2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6">
    <tabColor theme="6" tint="0.59999389629810485"/>
    <pageSetUpPr fitToPage="1"/>
  </sheetPr>
  <dimension ref="A1:Y54"/>
  <sheetViews>
    <sheetView showGridLines="0" zoomScale="85" zoomScaleNormal="85" workbookViewId="0">
      <pane ySplit="7" topLeftCell="A17" activePane="bottomLeft" state="frozen"/>
      <selection activeCell="F13" sqref="F13"/>
      <selection pane="bottomLeft" activeCell="F13" sqref="F13"/>
    </sheetView>
  </sheetViews>
  <sheetFormatPr defaultColWidth="9.140625" defaultRowHeight="15.75" x14ac:dyDescent="0.25"/>
  <cols>
    <col min="1" max="1" width="1.7109375" style="7" customWidth="1"/>
    <col min="2" max="2" width="9.85546875" style="7" customWidth="1"/>
    <col min="3" max="3" width="0.42578125" style="7" customWidth="1"/>
    <col min="4" max="4" width="57.85546875" style="7" customWidth="1"/>
    <col min="5" max="5" width="0.5703125" style="7" customWidth="1"/>
    <col min="6" max="6" width="16.85546875" style="7" customWidth="1"/>
    <col min="7" max="7" width="0.42578125" style="7" customWidth="1"/>
    <col min="8" max="8" width="15.85546875" style="7" hidden="1" customWidth="1"/>
    <col min="9" max="9" width="0.42578125" style="7" hidden="1" customWidth="1"/>
    <col min="10" max="10" width="17.5703125" style="7" hidden="1" customWidth="1"/>
    <col min="11" max="11" width="2.28515625" style="7" hidden="1" customWidth="1"/>
    <col min="12" max="12" width="13.85546875" style="7" customWidth="1"/>
    <col min="13" max="13" width="0.42578125" style="53" customWidth="1"/>
    <col min="14" max="14" width="13.85546875" style="7" customWidth="1"/>
    <col min="15" max="15" width="0.42578125" style="53" customWidth="1"/>
    <col min="16" max="16" width="16.140625" style="7" customWidth="1"/>
    <col min="17" max="17" width="0.42578125" style="53" customWidth="1"/>
    <col min="18" max="18" width="16" style="7" bestFit="1" customWidth="1"/>
    <col min="19" max="19" width="0.42578125" style="53" customWidth="1"/>
    <col min="20" max="20" width="16" style="171" bestFit="1" customWidth="1"/>
    <col min="21" max="21" width="0.85546875" style="7" customWidth="1"/>
    <col min="22" max="22" width="2.7109375" style="7" customWidth="1"/>
    <col min="23" max="23" width="27.5703125" style="7" customWidth="1"/>
    <col min="24" max="24" width="1.28515625" style="7" customWidth="1"/>
    <col min="25" max="25" width="25.7109375" style="7" bestFit="1" customWidth="1"/>
    <col min="26" max="16384" width="9.140625" style="7"/>
  </cols>
  <sheetData>
    <row r="1" spans="1:25" s="5" customFormat="1" ht="12.75" customHeight="1" x14ac:dyDescent="0.25">
      <c r="A1" s="1"/>
      <c r="B1" s="2"/>
      <c r="C1" s="1"/>
      <c r="D1" s="3"/>
      <c r="E1" s="1"/>
      <c r="F1" s="4"/>
      <c r="G1" s="1"/>
      <c r="H1" s="4"/>
      <c r="I1" s="1"/>
      <c r="J1" s="4"/>
      <c r="K1" s="1"/>
      <c r="M1" s="161"/>
      <c r="O1" s="161"/>
      <c r="Q1" s="161"/>
      <c r="S1" s="161"/>
      <c r="T1" s="170"/>
    </row>
    <row r="2" spans="1:25" ht="23.25" customHeight="1" x14ac:dyDescent="0.25">
      <c r="A2" s="1"/>
      <c r="B2" s="344" t="s">
        <v>0</v>
      </c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4"/>
      <c r="S2" s="344"/>
    </row>
    <row r="3" spans="1:25" s="5" customFormat="1" ht="23.25" customHeight="1" x14ac:dyDescent="0.25">
      <c r="A3" s="1"/>
      <c r="B3" s="344" t="s">
        <v>62</v>
      </c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170"/>
    </row>
    <row r="4" spans="1:25" ht="15.75" customHeight="1" x14ac:dyDescent="0.25">
      <c r="A4" s="1"/>
      <c r="B4" s="350" t="s">
        <v>99</v>
      </c>
      <c r="C4" s="350"/>
      <c r="D4" s="350"/>
      <c r="E4" s="350"/>
      <c r="F4" s="350"/>
      <c r="G4" s="350"/>
      <c r="H4" s="350"/>
      <c r="I4" s="350"/>
      <c r="J4" s="350"/>
      <c r="K4" s="350"/>
      <c r="L4" s="350"/>
      <c r="M4" s="350"/>
      <c r="N4" s="350"/>
      <c r="O4" s="350"/>
      <c r="P4" s="350"/>
      <c r="Q4" s="350"/>
      <c r="R4" s="350"/>
      <c r="S4" s="350"/>
      <c r="T4" s="350"/>
    </row>
    <row r="5" spans="1:25" ht="6.75" customHeight="1" x14ac:dyDescent="0.25">
      <c r="A5" s="1"/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0"/>
      <c r="T5" s="350"/>
    </row>
    <row r="6" spans="1:25" ht="34.9" customHeight="1" x14ac:dyDescent="0.25">
      <c r="A6" s="12"/>
      <c r="B6" s="13" t="s">
        <v>2</v>
      </c>
      <c r="C6" s="14"/>
      <c r="D6" s="15" t="s">
        <v>3</v>
      </c>
      <c r="E6" s="12"/>
      <c r="F6" s="16" t="s">
        <v>4</v>
      </c>
      <c r="G6" s="14"/>
      <c r="H6" s="16" t="s">
        <v>48</v>
      </c>
      <c r="I6" s="14"/>
      <c r="J6" s="16" t="s">
        <v>6</v>
      </c>
      <c r="K6" s="12"/>
      <c r="L6" s="16" t="s">
        <v>67</v>
      </c>
      <c r="M6" s="162"/>
      <c r="N6" s="16" t="s">
        <v>88</v>
      </c>
      <c r="O6" s="162"/>
      <c r="P6" s="16" t="s">
        <v>100</v>
      </c>
      <c r="Q6" s="162"/>
      <c r="R6" s="16" t="s">
        <v>48</v>
      </c>
      <c r="S6" s="75"/>
      <c r="T6" s="16" t="s">
        <v>6</v>
      </c>
      <c r="W6" s="174" t="s">
        <v>145</v>
      </c>
      <c r="Y6" s="174" t="s">
        <v>145</v>
      </c>
    </row>
    <row r="7" spans="1:25" s="21" customFormat="1" ht="4.9000000000000004" customHeight="1" x14ac:dyDescent="0.2">
      <c r="A7" s="1"/>
      <c r="B7" s="18"/>
      <c r="C7" s="9"/>
      <c r="D7" s="19"/>
      <c r="E7" s="1"/>
      <c r="F7" s="20"/>
      <c r="G7" s="9"/>
      <c r="H7" s="20"/>
      <c r="I7" s="9"/>
      <c r="J7" s="20"/>
      <c r="K7" s="1"/>
      <c r="M7" s="161"/>
      <c r="O7" s="161"/>
      <c r="Q7" s="161"/>
      <c r="S7" s="161"/>
      <c r="T7" s="172"/>
      <c r="W7" s="172"/>
    </row>
    <row r="8" spans="1:25" x14ac:dyDescent="0.25">
      <c r="A8" s="1"/>
      <c r="B8" s="22">
        <f>IF('Reaj 2016 - Região S e SE '!B8="","",'Reaj 2016 - Região S e SE '!B8)</f>
        <v>1100</v>
      </c>
      <c r="C8" s="9"/>
      <c r="D8" s="64" t="s">
        <v>9</v>
      </c>
      <c r="E8" s="1"/>
      <c r="F8" s="66">
        <f>'Reaj 2016 - Região S e SE '!P8</f>
        <v>365.48223350253807</v>
      </c>
      <c r="G8" s="67"/>
      <c r="H8" s="66">
        <f>'Reaj 2016 - Região S e SE '!R8</f>
        <v>5.4822335025380706</v>
      </c>
      <c r="I8" s="67"/>
      <c r="J8" s="66">
        <f>'Reaj 2016 - Região S e SE '!T8</f>
        <v>360</v>
      </c>
      <c r="K8" s="68"/>
      <c r="L8" s="176">
        <f>IF(T8="","",N8/F8)</f>
        <v>0.36111111111111105</v>
      </c>
      <c r="M8" s="163"/>
      <c r="N8" s="177">
        <f>IF(T8="","",F8-P8)</f>
        <v>131.97969543147207</v>
      </c>
      <c r="O8" s="163"/>
      <c r="P8" s="56">
        <f>IF(T8="","",T8/98.5%)</f>
        <v>233.502538071066</v>
      </c>
      <c r="Q8" s="167"/>
      <c r="R8" s="56">
        <f>IF(T8="","",P8*1.5%)</f>
        <v>3.5025380710659899</v>
      </c>
      <c r="S8" s="163"/>
      <c r="T8" s="178">
        <v>230</v>
      </c>
      <c r="U8" s="30"/>
      <c r="W8" s="251" t="s">
        <v>224</v>
      </c>
      <c r="Y8" s="251" t="s">
        <v>217</v>
      </c>
    </row>
    <row r="9" spans="1:25" x14ac:dyDescent="0.25">
      <c r="A9" s="1"/>
      <c r="B9" s="22">
        <f>IF('Reaj 2016 - Região S e SE '!B9="","",'Reaj 2016 - Região S e SE '!B9)</f>
        <v>1124</v>
      </c>
      <c r="C9" s="9"/>
      <c r="D9" s="64" t="s">
        <v>10</v>
      </c>
      <c r="E9" s="1"/>
      <c r="F9" s="66">
        <f>'Reaj 2016 - Região S e SE '!P9</f>
        <v>316.75126903553297</v>
      </c>
      <c r="G9" s="67"/>
      <c r="H9" s="66">
        <f>'Reaj 2016 - Região S e SE '!R9</f>
        <v>4.7512690355329941</v>
      </c>
      <c r="I9" s="67"/>
      <c r="J9" s="66">
        <f>'Reaj 2016 - Região S e SE '!T9</f>
        <v>312</v>
      </c>
      <c r="K9" s="68"/>
      <c r="L9" s="176">
        <f t="shared" ref="L9:L42" si="0">IF(T9="","",N9/F9)</f>
        <v>0.26282051282051272</v>
      </c>
      <c r="M9" s="163"/>
      <c r="N9" s="177">
        <f t="shared" ref="N9:N42" si="1">IF(T9="","",F9-P9)</f>
        <v>83.248730964466972</v>
      </c>
      <c r="O9" s="163"/>
      <c r="P9" s="56">
        <f t="shared" ref="P9:P42" si="2">IF(T9="","",T9/98.5%)</f>
        <v>233.502538071066</v>
      </c>
      <c r="Q9" s="167"/>
      <c r="R9" s="56">
        <f t="shared" ref="R9:R42" si="3">IF(T9="","",P9*1.5%)</f>
        <v>3.5025380710659899</v>
      </c>
      <c r="S9" s="163"/>
      <c r="T9" s="178">
        <v>230</v>
      </c>
      <c r="U9" s="30"/>
      <c r="W9" s="251" t="s">
        <v>212</v>
      </c>
      <c r="Y9" s="251" t="s">
        <v>200</v>
      </c>
    </row>
    <row r="10" spans="1:25" x14ac:dyDescent="0.25">
      <c r="A10" s="1"/>
      <c r="B10" s="22">
        <v>1133</v>
      </c>
      <c r="C10" s="9"/>
      <c r="D10" s="64" t="s">
        <v>110</v>
      </c>
      <c r="E10" s="1"/>
      <c r="F10" s="66">
        <f>'Reaj 2016 - Região S e SE '!P10</f>
        <v>312.69035532994923</v>
      </c>
      <c r="G10" s="67"/>
      <c r="H10" s="66">
        <f>'Reaj 2016 - Região S e SE '!R10</f>
        <v>4.690355329949238</v>
      </c>
      <c r="I10" s="67"/>
      <c r="J10" s="66">
        <f>'Reaj 2016 - Região S e SE '!T10</f>
        <v>308</v>
      </c>
      <c r="K10" s="68"/>
      <c r="L10" s="176">
        <f t="shared" si="0"/>
        <v>0.25324675324675316</v>
      </c>
      <c r="M10" s="163"/>
      <c r="N10" s="177">
        <f t="shared" si="1"/>
        <v>79.187817258883229</v>
      </c>
      <c r="O10" s="163"/>
      <c r="P10" s="56">
        <f t="shared" si="2"/>
        <v>233.502538071066</v>
      </c>
      <c r="Q10" s="167"/>
      <c r="R10" s="56">
        <f t="shared" si="3"/>
        <v>3.5025380710659899</v>
      </c>
      <c r="S10" s="163"/>
      <c r="T10" s="178">
        <v>230</v>
      </c>
      <c r="U10" s="30"/>
      <c r="W10" s="251" t="s">
        <v>192</v>
      </c>
      <c r="Y10" s="251" t="s">
        <v>201</v>
      </c>
    </row>
    <row r="11" spans="1:25" x14ac:dyDescent="0.25">
      <c r="A11" s="1"/>
      <c r="B11" s="22">
        <f>IF('Reaj 2016 - Região S e SE '!B11="","",'Reaj 2016 - Região S e SE '!B11)</f>
        <v>2007</v>
      </c>
      <c r="C11" s="9"/>
      <c r="D11" s="64" t="s">
        <v>102</v>
      </c>
      <c r="E11" s="1"/>
      <c r="F11" s="66">
        <f>'Reaj 2016 - Região S e SE '!P11</f>
        <v>312.69035532994923</v>
      </c>
      <c r="G11" s="67"/>
      <c r="H11" s="66">
        <f>'Reaj 2016 - Região S e SE '!R11</f>
        <v>4.690355329949238</v>
      </c>
      <c r="I11" s="67"/>
      <c r="J11" s="66">
        <f>'Reaj 2016 - Região S e SE '!T11</f>
        <v>308</v>
      </c>
      <c r="K11" s="68"/>
      <c r="L11" s="176">
        <f t="shared" si="0"/>
        <v>0.25324675324675316</v>
      </c>
      <c r="M11" s="163"/>
      <c r="N11" s="177">
        <f t="shared" si="1"/>
        <v>79.187817258883229</v>
      </c>
      <c r="O11" s="163"/>
      <c r="P11" s="56">
        <f t="shared" si="2"/>
        <v>233.502538071066</v>
      </c>
      <c r="Q11" s="167"/>
      <c r="R11" s="56">
        <f t="shared" si="3"/>
        <v>3.5025380710659899</v>
      </c>
      <c r="S11" s="163"/>
      <c r="T11" s="178">
        <v>230</v>
      </c>
      <c r="U11" s="30"/>
      <c r="W11" s="251" t="s">
        <v>220</v>
      </c>
      <c r="Y11" s="251" t="s">
        <v>202</v>
      </c>
    </row>
    <row r="12" spans="1:25" x14ac:dyDescent="0.25">
      <c r="A12" s="1"/>
      <c r="B12" s="22">
        <f>IF('Reaj 2016 - Região S e SE '!B13="","",'Reaj 2016 - Região S e SE '!B13)</f>
        <v>1116</v>
      </c>
      <c r="C12" s="9"/>
      <c r="D12" s="64" t="s">
        <v>98</v>
      </c>
      <c r="E12" s="1"/>
      <c r="F12" s="66">
        <f>'Reaj 2016 - Região S e SE '!P13</f>
        <v>328.93401015228426</v>
      </c>
      <c r="G12" s="67"/>
      <c r="H12" s="66">
        <f>'Reaj 2016 - Região S e SE '!R13</f>
        <v>4.9340101522842641</v>
      </c>
      <c r="I12" s="67"/>
      <c r="J12" s="66">
        <f>'Reaj 2016 - Região S e SE '!T13</f>
        <v>324</v>
      </c>
      <c r="K12" s="68"/>
      <c r="L12" s="176">
        <f t="shared" si="0"/>
        <v>0.29012345679012341</v>
      </c>
      <c r="M12" s="163"/>
      <c r="N12" s="177">
        <f t="shared" si="1"/>
        <v>95.43147208121826</v>
      </c>
      <c r="O12" s="163"/>
      <c r="P12" s="56">
        <f t="shared" si="2"/>
        <v>233.502538071066</v>
      </c>
      <c r="Q12" s="167"/>
      <c r="R12" s="56">
        <f t="shared" si="3"/>
        <v>3.5025380710659899</v>
      </c>
      <c r="S12" s="163"/>
      <c r="T12" s="178">
        <v>230</v>
      </c>
      <c r="U12" s="30"/>
      <c r="W12" s="251" t="s">
        <v>197</v>
      </c>
      <c r="Y12" s="251" t="s">
        <v>174</v>
      </c>
    </row>
    <row r="13" spans="1:25" x14ac:dyDescent="0.25">
      <c r="A13" s="1"/>
      <c r="B13" s="252">
        <f>IF('Reaj 2016 - Região S e SE '!B14="","",'Reaj 2016 - Região S e SE '!B14)</f>
        <v>1107</v>
      </c>
      <c r="C13" s="253"/>
      <c r="D13" s="254" t="s">
        <v>12</v>
      </c>
      <c r="E13" s="255"/>
      <c r="F13" s="256">
        <f>'Reaj 2016 - Região S e SE '!P14</f>
        <v>329.94923857868019</v>
      </c>
      <c r="G13" s="257"/>
      <c r="H13" s="256">
        <f>'Reaj 2016 - Região S e SE '!R14</f>
        <v>4.9492385786802027</v>
      </c>
      <c r="I13" s="257"/>
      <c r="J13" s="256">
        <f>'Reaj 2016 - Região S e SE '!T14</f>
        <v>325</v>
      </c>
      <c r="K13" s="258"/>
      <c r="L13" s="259">
        <f t="shared" si="0"/>
        <v>0.29230769230769227</v>
      </c>
      <c r="M13" s="260"/>
      <c r="N13" s="261">
        <f t="shared" si="1"/>
        <v>96.446700507614196</v>
      </c>
      <c r="O13" s="260"/>
      <c r="P13" s="262">
        <f t="shared" si="2"/>
        <v>233.502538071066</v>
      </c>
      <c r="Q13" s="263"/>
      <c r="R13" s="262">
        <f t="shared" si="3"/>
        <v>3.5025380710659899</v>
      </c>
      <c r="S13" s="260"/>
      <c r="T13" s="264">
        <v>230</v>
      </c>
      <c r="U13" s="30"/>
      <c r="W13" s="251" t="s">
        <v>177</v>
      </c>
      <c r="Y13" s="251" t="s">
        <v>196</v>
      </c>
    </row>
    <row r="14" spans="1:25" x14ac:dyDescent="0.25">
      <c r="A14" s="1"/>
      <c r="B14" s="22">
        <f>IF('Reaj 2016 - Região S e SE '!B15="","",'Reaj 2016 - Região S e SE '!B15)</f>
        <v>2008</v>
      </c>
      <c r="C14" s="9"/>
      <c r="D14" s="64" t="s">
        <v>77</v>
      </c>
      <c r="E14" s="1"/>
      <c r="F14" s="66">
        <f>'Reaj 2016 - Região S e SE '!P15</f>
        <v>312.69035532994923</v>
      </c>
      <c r="G14" s="67"/>
      <c r="H14" s="66">
        <f>'Reaj 2016 - Região S e SE '!R15</f>
        <v>4.690355329949238</v>
      </c>
      <c r="I14" s="67"/>
      <c r="J14" s="66">
        <f>'Reaj 2016 - Região S e SE '!T15</f>
        <v>308</v>
      </c>
      <c r="K14" s="68"/>
      <c r="L14" s="176">
        <f t="shared" si="0"/>
        <v>0.25324675324675316</v>
      </c>
      <c r="M14" s="163"/>
      <c r="N14" s="177">
        <f t="shared" si="1"/>
        <v>79.187817258883229</v>
      </c>
      <c r="O14" s="163"/>
      <c r="P14" s="56">
        <f t="shared" si="2"/>
        <v>233.502538071066</v>
      </c>
      <c r="Q14" s="167"/>
      <c r="R14" s="56">
        <f t="shared" si="3"/>
        <v>3.5025380710659899</v>
      </c>
      <c r="S14" s="163"/>
      <c r="T14" s="178">
        <v>230</v>
      </c>
      <c r="U14" s="30"/>
      <c r="W14" s="251" t="s">
        <v>172</v>
      </c>
      <c r="Y14" s="251" t="s">
        <v>176</v>
      </c>
    </row>
    <row r="15" spans="1:25" x14ac:dyDescent="0.25">
      <c r="A15" s="1"/>
      <c r="B15" s="22">
        <f>IF('Reaj 2016 - Região S e SE '!B17="","",'Reaj 2016 - Região S e SE '!B17)</f>
        <v>1112</v>
      </c>
      <c r="C15" s="9"/>
      <c r="D15" s="64" t="s">
        <v>14</v>
      </c>
      <c r="E15" s="1"/>
      <c r="F15" s="66">
        <f>'Reaj 2016 - Região S e SE '!P17</f>
        <v>316.75126903553297</v>
      </c>
      <c r="G15" s="67"/>
      <c r="H15" s="66">
        <f>'Reaj 2016 - Região S e SE '!R17</f>
        <v>4.7512690355329941</v>
      </c>
      <c r="I15" s="67"/>
      <c r="J15" s="66">
        <f>'Reaj 2016 - Região S e SE '!T17</f>
        <v>312</v>
      </c>
      <c r="K15" s="68"/>
      <c r="L15" s="176">
        <f t="shared" si="0"/>
        <v>0.26282051282051272</v>
      </c>
      <c r="M15" s="163"/>
      <c r="N15" s="177">
        <f t="shared" si="1"/>
        <v>83.248730964466972</v>
      </c>
      <c r="O15" s="163"/>
      <c r="P15" s="56">
        <f t="shared" si="2"/>
        <v>233.502538071066</v>
      </c>
      <c r="Q15" s="167"/>
      <c r="R15" s="56">
        <f t="shared" si="3"/>
        <v>3.5025380710659899</v>
      </c>
      <c r="S15" s="163"/>
      <c r="T15" s="178">
        <v>230</v>
      </c>
      <c r="U15" s="30"/>
      <c r="W15" s="251" t="s">
        <v>282</v>
      </c>
      <c r="Y15" s="251" t="s">
        <v>203</v>
      </c>
    </row>
    <row r="16" spans="1:25" x14ac:dyDescent="0.25">
      <c r="A16" s="1"/>
      <c r="B16" s="22">
        <f>IF('Reaj 2016 - Região S e SE '!B19="","",'Reaj 2016 - Região S e SE '!B19)</f>
        <v>1117</v>
      </c>
      <c r="C16" s="9"/>
      <c r="D16" s="64" t="s">
        <v>91</v>
      </c>
      <c r="E16" s="1"/>
      <c r="F16" s="66">
        <f>'Reaj 2016 - Região S e SE '!P19</f>
        <v>312.69035532994923</v>
      </c>
      <c r="G16" s="67"/>
      <c r="H16" s="66">
        <f>'Reaj 2016 - Região S e SE '!R19</f>
        <v>4.690355329949238</v>
      </c>
      <c r="I16" s="67"/>
      <c r="J16" s="66">
        <f>'Reaj 2016 - Região S e SE '!T19</f>
        <v>308</v>
      </c>
      <c r="K16" s="68"/>
      <c r="L16" s="176">
        <f t="shared" si="0"/>
        <v>0.25324675324675316</v>
      </c>
      <c r="M16" s="163"/>
      <c r="N16" s="177">
        <f t="shared" si="1"/>
        <v>79.187817258883229</v>
      </c>
      <c r="O16" s="163"/>
      <c r="P16" s="56">
        <f t="shared" si="2"/>
        <v>233.502538071066</v>
      </c>
      <c r="Q16" s="167"/>
      <c r="R16" s="56">
        <f t="shared" si="3"/>
        <v>3.5025380710659899</v>
      </c>
      <c r="S16" s="163"/>
      <c r="T16" s="178">
        <v>230</v>
      </c>
      <c r="U16" s="30"/>
      <c r="W16" s="251" t="s">
        <v>194</v>
      </c>
      <c r="Y16" s="251" t="s">
        <v>226</v>
      </c>
    </row>
    <row r="17" spans="1:25" x14ac:dyDescent="0.25">
      <c r="A17" s="1"/>
      <c r="B17" s="22">
        <f>IF('Reaj 2016 - Região S e SE '!B20="","",'Reaj 2016 - Região S e SE '!B20)</f>
        <v>1129</v>
      </c>
      <c r="C17" s="9"/>
      <c r="D17" s="64" t="s">
        <v>114</v>
      </c>
      <c r="E17" s="1"/>
      <c r="F17" s="66">
        <f>'Reaj 2016 - Região S e SE '!P20</f>
        <v>312.69035532994923</v>
      </c>
      <c r="G17" s="67"/>
      <c r="H17" s="66">
        <f>'Reaj 2016 - Região S e SE '!R20</f>
        <v>4.690355329949238</v>
      </c>
      <c r="I17" s="67"/>
      <c r="J17" s="66">
        <f>'Reaj 2016 - Região S e SE '!T20</f>
        <v>308</v>
      </c>
      <c r="K17" s="68"/>
      <c r="L17" s="176">
        <f t="shared" si="0"/>
        <v>0.25324675324675316</v>
      </c>
      <c r="M17" s="163"/>
      <c r="N17" s="177">
        <f t="shared" si="1"/>
        <v>79.187817258883229</v>
      </c>
      <c r="O17" s="163"/>
      <c r="P17" s="56">
        <f t="shared" si="2"/>
        <v>233.502538071066</v>
      </c>
      <c r="Q17" s="167"/>
      <c r="R17" s="56">
        <f t="shared" si="3"/>
        <v>3.5025380710659899</v>
      </c>
      <c r="S17" s="163"/>
      <c r="T17" s="178">
        <v>230</v>
      </c>
      <c r="U17" s="30"/>
      <c r="W17" s="251" t="s">
        <v>173</v>
      </c>
      <c r="Y17" s="251" t="s">
        <v>221</v>
      </c>
    </row>
    <row r="18" spans="1:25" x14ac:dyDescent="0.25">
      <c r="A18" s="1"/>
      <c r="B18" s="22">
        <f>IF('Reaj 2016 - Região S e SE '!B22="","",'Reaj 2016 - Região S e SE '!B22)</f>
        <v>1120</v>
      </c>
      <c r="C18" s="9"/>
      <c r="D18" s="64" t="s">
        <v>92</v>
      </c>
      <c r="E18" s="1"/>
      <c r="F18" s="66">
        <f>'Reaj 2016 - Região S e SE '!P22</f>
        <v>312.69035532994923</v>
      </c>
      <c r="G18" s="67"/>
      <c r="H18" s="66">
        <f>'Reaj 2016 - Região S e SE '!R22</f>
        <v>4.690355329949238</v>
      </c>
      <c r="I18" s="67"/>
      <c r="J18" s="66">
        <f>'Reaj 2016 - Região S e SE '!T22</f>
        <v>308</v>
      </c>
      <c r="K18" s="68"/>
      <c r="L18" s="176">
        <f t="shared" si="0"/>
        <v>0.25324675324675316</v>
      </c>
      <c r="M18" s="163"/>
      <c r="N18" s="177">
        <f t="shared" si="1"/>
        <v>79.187817258883229</v>
      </c>
      <c r="O18" s="163"/>
      <c r="P18" s="56">
        <f t="shared" si="2"/>
        <v>233.502538071066</v>
      </c>
      <c r="Q18" s="167"/>
      <c r="R18" s="56">
        <f t="shared" si="3"/>
        <v>3.5025380710659899</v>
      </c>
      <c r="S18" s="163"/>
      <c r="T18" s="178">
        <v>230</v>
      </c>
      <c r="U18" s="30"/>
      <c r="W18" s="251" t="s">
        <v>198</v>
      </c>
      <c r="Y18" s="251" t="s">
        <v>222</v>
      </c>
    </row>
    <row r="19" spans="1:25" x14ac:dyDescent="0.25">
      <c r="A19" s="1"/>
      <c r="B19" s="22">
        <v>1113</v>
      </c>
      <c r="C19" s="9"/>
      <c r="D19" s="64" t="s">
        <v>97</v>
      </c>
      <c r="E19" s="1"/>
      <c r="F19" s="66">
        <f>'Reaj 2016 - Região S e SE '!P23</f>
        <v>312.69035532994923</v>
      </c>
      <c r="G19" s="67"/>
      <c r="H19" s="66">
        <f>'Reaj 2016 - Região S e SE '!R23</f>
        <v>4.690355329949238</v>
      </c>
      <c r="I19" s="67"/>
      <c r="J19" s="66">
        <f>'Reaj 2016 - Região S e SE '!T23</f>
        <v>308</v>
      </c>
      <c r="K19" s="68"/>
      <c r="L19" s="176">
        <f t="shared" si="0"/>
        <v>0.25324675324675316</v>
      </c>
      <c r="M19" s="163"/>
      <c r="N19" s="177">
        <f t="shared" si="1"/>
        <v>79.187817258883229</v>
      </c>
      <c r="O19" s="163"/>
      <c r="P19" s="56">
        <f t="shared" si="2"/>
        <v>233.502538071066</v>
      </c>
      <c r="Q19" s="167"/>
      <c r="R19" s="56">
        <f t="shared" si="3"/>
        <v>3.5025380710659899</v>
      </c>
      <c r="S19" s="163"/>
      <c r="T19" s="178">
        <v>230</v>
      </c>
      <c r="U19" s="30"/>
      <c r="W19" s="251" t="s">
        <v>199</v>
      </c>
      <c r="Y19" s="251" t="s">
        <v>227</v>
      </c>
    </row>
    <row r="20" spans="1:25" x14ac:dyDescent="0.25">
      <c r="A20" s="1"/>
      <c r="B20" s="22">
        <f>IF('Reaj 2016 - Região S e SE '!B24="","",'Reaj 2016 - Região S e SE '!B24)</f>
        <v>1105</v>
      </c>
      <c r="C20" s="9"/>
      <c r="D20" s="64" t="s">
        <v>15</v>
      </c>
      <c r="E20" s="1"/>
      <c r="F20" s="66">
        <f>'Reaj 2016 - Região S e SE '!P24</f>
        <v>316.75126903553297</v>
      </c>
      <c r="G20" s="67"/>
      <c r="H20" s="66">
        <f>'Reaj 2016 - Região S e SE '!R24</f>
        <v>4.7512690355329941</v>
      </c>
      <c r="I20" s="67"/>
      <c r="J20" s="66">
        <f>'Reaj 2016 - Região S e SE '!T24</f>
        <v>312</v>
      </c>
      <c r="K20" s="68"/>
      <c r="L20" s="176">
        <f t="shared" si="0"/>
        <v>0.26282051282051272</v>
      </c>
      <c r="M20" s="163"/>
      <c r="N20" s="177">
        <f t="shared" si="1"/>
        <v>83.248730964466972</v>
      </c>
      <c r="O20" s="163"/>
      <c r="P20" s="56">
        <f t="shared" si="2"/>
        <v>233.502538071066</v>
      </c>
      <c r="Q20" s="167"/>
      <c r="R20" s="56">
        <f t="shared" si="3"/>
        <v>3.5025380710659899</v>
      </c>
      <c r="S20" s="163"/>
      <c r="T20" s="178">
        <v>230</v>
      </c>
      <c r="U20" s="30"/>
      <c r="W20" s="251" t="s">
        <v>211</v>
      </c>
      <c r="Y20" s="251" t="s">
        <v>175</v>
      </c>
    </row>
    <row r="21" spans="1:25" x14ac:dyDescent="0.25">
      <c r="A21" s="1"/>
      <c r="B21" s="22">
        <f>IF('Reaj 2016 - Região S e SE '!B26="","",'Reaj 2016 - Região S e SE '!B26)</f>
        <v>1128</v>
      </c>
      <c r="C21" s="9"/>
      <c r="D21" s="64" t="s">
        <v>93</v>
      </c>
      <c r="E21" s="1"/>
      <c r="F21" s="66">
        <f>'Reaj 2016 - Região S e SE '!P26</f>
        <v>312.69035532994923</v>
      </c>
      <c r="G21" s="67"/>
      <c r="H21" s="66">
        <f>'Reaj 2016 - Região S e SE '!R26</f>
        <v>4.690355329949238</v>
      </c>
      <c r="I21" s="67"/>
      <c r="J21" s="66">
        <f>'Reaj 2016 - Região S e SE '!T26</f>
        <v>308</v>
      </c>
      <c r="K21" s="68"/>
      <c r="L21" s="176">
        <f t="shared" si="0"/>
        <v>0.25324675324675316</v>
      </c>
      <c r="M21" s="163"/>
      <c r="N21" s="177">
        <f t="shared" si="1"/>
        <v>79.187817258883229</v>
      </c>
      <c r="O21" s="163"/>
      <c r="P21" s="56">
        <f t="shared" si="2"/>
        <v>233.502538071066</v>
      </c>
      <c r="Q21" s="167"/>
      <c r="R21" s="56">
        <f t="shared" si="3"/>
        <v>3.5025380710659899</v>
      </c>
      <c r="S21" s="163"/>
      <c r="T21" s="178">
        <v>230</v>
      </c>
      <c r="U21" s="30"/>
      <c r="W21" s="251" t="s">
        <v>178</v>
      </c>
      <c r="Y21" s="251" t="s">
        <v>213</v>
      </c>
    </row>
    <row r="22" spans="1:25" x14ac:dyDescent="0.25">
      <c r="A22" s="1"/>
      <c r="B22" s="22">
        <f>IF('Reaj 2016 - Região S e SE '!B27="","",'Reaj 2016 - Região S e SE '!B27)</f>
        <v>1125</v>
      </c>
      <c r="C22" s="9"/>
      <c r="D22" s="64" t="s">
        <v>17</v>
      </c>
      <c r="E22" s="1"/>
      <c r="F22" s="66">
        <f>'Reaj 2016 - Região S e SE '!P27</f>
        <v>316.75126903553297</v>
      </c>
      <c r="G22" s="67"/>
      <c r="H22" s="66">
        <f>'Reaj 2016 - Região S e SE '!R27</f>
        <v>4.7512690355329941</v>
      </c>
      <c r="I22" s="67"/>
      <c r="J22" s="66">
        <f>'Reaj 2016 - Região S e SE '!T27</f>
        <v>312</v>
      </c>
      <c r="K22" s="68"/>
      <c r="L22" s="176">
        <f t="shared" si="0"/>
        <v>0.26282051282051272</v>
      </c>
      <c r="M22" s="163"/>
      <c r="N22" s="177">
        <f t="shared" si="1"/>
        <v>83.248730964466972</v>
      </c>
      <c r="O22" s="163"/>
      <c r="P22" s="56">
        <f t="shared" si="2"/>
        <v>233.502538071066</v>
      </c>
      <c r="Q22" s="167"/>
      <c r="R22" s="56">
        <f t="shared" si="3"/>
        <v>3.5025380710659899</v>
      </c>
      <c r="S22" s="163"/>
      <c r="T22" s="178">
        <v>230</v>
      </c>
      <c r="U22" s="30"/>
      <c r="W22" s="251" t="s">
        <v>143</v>
      </c>
      <c r="Y22" s="251" t="s">
        <v>236</v>
      </c>
    </row>
    <row r="23" spans="1:25" x14ac:dyDescent="0.25">
      <c r="A23" s="1"/>
      <c r="B23" s="22">
        <f>IF('Reaj 2016 - Região S e SE '!B29="","",'Reaj 2016 - Região S e SE '!B29)</f>
        <v>1114</v>
      </c>
      <c r="C23" s="9"/>
      <c r="D23" s="64" t="s">
        <v>19</v>
      </c>
      <c r="E23" s="1"/>
      <c r="F23" s="66">
        <f>'Reaj 2016 - Região S e SE '!P29</f>
        <v>316.75126903553297</v>
      </c>
      <c r="G23" s="67"/>
      <c r="H23" s="66">
        <f>'Reaj 2016 - Região S e SE '!R29</f>
        <v>4.7512690355329941</v>
      </c>
      <c r="I23" s="67"/>
      <c r="J23" s="66">
        <f>'Reaj 2016 - Região S e SE '!T29</f>
        <v>312</v>
      </c>
      <c r="K23" s="68"/>
      <c r="L23" s="176">
        <f t="shared" si="0"/>
        <v>0.26282051282051272</v>
      </c>
      <c r="M23" s="163"/>
      <c r="N23" s="177">
        <f t="shared" si="1"/>
        <v>83.248730964466972</v>
      </c>
      <c r="O23" s="163"/>
      <c r="P23" s="56">
        <f t="shared" si="2"/>
        <v>233.502538071066</v>
      </c>
      <c r="Q23" s="167"/>
      <c r="R23" s="56">
        <f t="shared" si="3"/>
        <v>3.5025380710659899</v>
      </c>
      <c r="S23" s="163"/>
      <c r="T23" s="178">
        <v>230</v>
      </c>
      <c r="U23" s="30"/>
      <c r="W23" s="251" t="s">
        <v>179</v>
      </c>
      <c r="Y23" s="251" t="s">
        <v>204</v>
      </c>
    </row>
    <row r="24" spans="1:25" x14ac:dyDescent="0.25">
      <c r="A24" s="1"/>
      <c r="B24" s="22">
        <f>IF('Reaj 2016 - Região S e SE '!B30="","",'Reaj 2016 - Região S e SE '!B30)</f>
        <v>1132</v>
      </c>
      <c r="C24" s="9"/>
      <c r="D24" s="64" t="s">
        <v>94</v>
      </c>
      <c r="E24" s="1"/>
      <c r="F24" s="66">
        <f>'Reaj 2016 - Região S e SE '!P30</f>
        <v>312.69035532994923</v>
      </c>
      <c r="G24" s="67"/>
      <c r="H24" s="66">
        <f>'Reaj 2016 - Região S e SE '!R30</f>
        <v>4.690355329949238</v>
      </c>
      <c r="I24" s="67"/>
      <c r="J24" s="66">
        <f>'Reaj 2016 - Região S e SE '!T30</f>
        <v>308</v>
      </c>
      <c r="K24" s="68"/>
      <c r="L24" s="176">
        <f t="shared" si="0"/>
        <v>0.25324675324675316</v>
      </c>
      <c r="M24" s="163"/>
      <c r="N24" s="177">
        <f t="shared" si="1"/>
        <v>79.187817258883229</v>
      </c>
      <c r="O24" s="163"/>
      <c r="P24" s="56">
        <f t="shared" si="2"/>
        <v>233.502538071066</v>
      </c>
      <c r="Q24" s="167"/>
      <c r="R24" s="56">
        <f t="shared" si="3"/>
        <v>3.5025380710659899</v>
      </c>
      <c r="S24" s="163"/>
      <c r="T24" s="178">
        <v>230</v>
      </c>
      <c r="U24" s="30"/>
      <c r="W24" s="251" t="s">
        <v>142</v>
      </c>
      <c r="Y24" s="251" t="s">
        <v>205</v>
      </c>
    </row>
    <row r="25" spans="1:25" x14ac:dyDescent="0.25">
      <c r="A25" s="1"/>
      <c r="B25" s="22">
        <f>IF('Reaj 2016 - Região S e SE '!B31="","",'Reaj 2016 - Região S e SE '!B31)</f>
        <v>1115</v>
      </c>
      <c r="C25" s="9"/>
      <c r="D25" s="64" t="s">
        <v>20</v>
      </c>
      <c r="E25" s="1"/>
      <c r="F25" s="66">
        <f>'Reaj 2016 - Região S e SE '!P31</f>
        <v>316.75126903553297</v>
      </c>
      <c r="G25" s="67"/>
      <c r="H25" s="66">
        <f>'Reaj 2016 - Região S e SE '!R31</f>
        <v>4.7512690355329941</v>
      </c>
      <c r="I25" s="67"/>
      <c r="J25" s="66">
        <f>'Reaj 2016 - Região S e SE '!T31</f>
        <v>312</v>
      </c>
      <c r="K25" s="68"/>
      <c r="L25" s="176">
        <f t="shared" si="0"/>
        <v>0.26282051282051272</v>
      </c>
      <c r="M25" s="163"/>
      <c r="N25" s="177">
        <f t="shared" si="1"/>
        <v>83.248730964466972</v>
      </c>
      <c r="O25" s="163"/>
      <c r="P25" s="56">
        <f t="shared" si="2"/>
        <v>233.502538071066</v>
      </c>
      <c r="Q25" s="167"/>
      <c r="R25" s="56">
        <f t="shared" si="3"/>
        <v>3.5025380710659899</v>
      </c>
      <c r="S25" s="163"/>
      <c r="T25" s="178">
        <v>230</v>
      </c>
      <c r="U25" s="30"/>
      <c r="W25" s="251" t="s">
        <v>195</v>
      </c>
      <c r="Y25" s="251" t="s">
        <v>206</v>
      </c>
    </row>
    <row r="26" spans="1:25" x14ac:dyDescent="0.25">
      <c r="A26" s="1"/>
      <c r="B26" s="22">
        <f>IF('Reaj 2016 - Região S e SE '!B32="","",'Reaj 2016 - Região S e SE '!B32)</f>
        <v>1126</v>
      </c>
      <c r="C26" s="9"/>
      <c r="D26" s="64" t="s">
        <v>44</v>
      </c>
      <c r="E26" s="1"/>
      <c r="F26" s="66">
        <f>'Reaj 2016 - Região S e SE '!P32</f>
        <v>316.75126903553297</v>
      </c>
      <c r="G26" s="67"/>
      <c r="H26" s="66">
        <f>'Reaj 2016 - Região S e SE '!R32</f>
        <v>4.7512690355329941</v>
      </c>
      <c r="I26" s="67"/>
      <c r="J26" s="66">
        <f>'Reaj 2016 - Região S e SE '!T32</f>
        <v>312</v>
      </c>
      <c r="K26" s="68"/>
      <c r="L26" s="176">
        <f t="shared" si="0"/>
        <v>0.26282051282051272</v>
      </c>
      <c r="M26" s="163"/>
      <c r="N26" s="177">
        <f t="shared" si="1"/>
        <v>83.248730964466972</v>
      </c>
      <c r="O26" s="163"/>
      <c r="P26" s="56">
        <f t="shared" si="2"/>
        <v>233.502538071066</v>
      </c>
      <c r="Q26" s="167"/>
      <c r="R26" s="56">
        <f t="shared" si="3"/>
        <v>3.5025380710659899</v>
      </c>
      <c r="S26" s="163"/>
      <c r="T26" s="178">
        <v>230</v>
      </c>
      <c r="U26" s="30"/>
      <c r="W26" s="251" t="s">
        <v>140</v>
      </c>
      <c r="Y26" s="251" t="s">
        <v>223</v>
      </c>
    </row>
    <row r="27" spans="1:25" x14ac:dyDescent="0.25">
      <c r="A27" s="1"/>
      <c r="B27" s="252">
        <f>IF('Reaj 2016 - Região S e SE '!B33="","",'Reaj 2016 - Região S e SE '!B33)</f>
        <v>1122</v>
      </c>
      <c r="C27" s="253"/>
      <c r="D27" s="254" t="s">
        <v>21</v>
      </c>
      <c r="E27" s="255"/>
      <c r="F27" s="256">
        <f>'Reaj 2016 - Região S e SE '!P33</f>
        <v>329.94923857868019</v>
      </c>
      <c r="G27" s="257"/>
      <c r="H27" s="256">
        <f>'Reaj 2016 - Região S e SE '!R33</f>
        <v>4.9492385786802027</v>
      </c>
      <c r="I27" s="257"/>
      <c r="J27" s="256">
        <f>'Reaj 2016 - Região S e SE '!T33</f>
        <v>325</v>
      </c>
      <c r="K27" s="258"/>
      <c r="L27" s="259">
        <f t="shared" si="0"/>
        <v>0.29230769230769227</v>
      </c>
      <c r="M27" s="260"/>
      <c r="N27" s="261">
        <f t="shared" si="1"/>
        <v>96.446700507614196</v>
      </c>
      <c r="O27" s="260"/>
      <c r="P27" s="262">
        <f t="shared" si="2"/>
        <v>233.502538071066</v>
      </c>
      <c r="Q27" s="263"/>
      <c r="R27" s="262">
        <f t="shared" si="3"/>
        <v>3.5025380710659899</v>
      </c>
      <c r="S27" s="260"/>
      <c r="T27" s="264">
        <v>230</v>
      </c>
      <c r="U27" s="30"/>
      <c r="W27" s="251" t="s">
        <v>141</v>
      </c>
      <c r="Y27" s="251" t="s">
        <v>228</v>
      </c>
    </row>
    <row r="28" spans="1:25" x14ac:dyDescent="0.25">
      <c r="A28" s="1"/>
      <c r="B28" s="22">
        <f>IF('Reaj 2016 - Região S e SE '!B35="","",'Reaj 2016 - Região S e SE '!B35)</f>
        <v>2009</v>
      </c>
      <c r="C28" s="9"/>
      <c r="D28" s="64" t="s">
        <v>78</v>
      </c>
      <c r="E28" s="1"/>
      <c r="F28" s="66">
        <f>'Reaj 2016 - Região S e SE '!P35</f>
        <v>312.69035532994923</v>
      </c>
      <c r="G28" s="67"/>
      <c r="H28" s="66">
        <f>'Reaj 2016 - Região S e SE '!R35</f>
        <v>4.690355329949238</v>
      </c>
      <c r="I28" s="67"/>
      <c r="J28" s="66">
        <f>'Reaj 2016 - Região S e SE '!T35</f>
        <v>308</v>
      </c>
      <c r="K28" s="68"/>
      <c r="L28" s="176">
        <f t="shared" si="0"/>
        <v>0.25324675324675316</v>
      </c>
      <c r="M28" s="163"/>
      <c r="N28" s="177">
        <f t="shared" si="1"/>
        <v>79.187817258883229</v>
      </c>
      <c r="O28" s="163"/>
      <c r="P28" s="56">
        <f t="shared" si="2"/>
        <v>233.502538071066</v>
      </c>
      <c r="Q28" s="167"/>
      <c r="R28" s="56">
        <f t="shared" si="3"/>
        <v>3.5025380710659899</v>
      </c>
      <c r="S28" s="163"/>
      <c r="T28" s="178">
        <v>230</v>
      </c>
      <c r="U28" s="30"/>
      <c r="W28" s="251" t="s">
        <v>180</v>
      </c>
      <c r="Y28" s="251" t="s">
        <v>207</v>
      </c>
    </row>
    <row r="29" spans="1:25" x14ac:dyDescent="0.25">
      <c r="A29" s="1"/>
      <c r="B29" s="22">
        <f>IF('Reaj 2016 - Região S e SE '!B36="","",'Reaj 2016 - Região S e SE '!B36)</f>
        <v>1101</v>
      </c>
      <c r="C29" s="9"/>
      <c r="D29" s="64" t="s">
        <v>104</v>
      </c>
      <c r="E29" s="1"/>
      <c r="F29" s="66">
        <f>'Reaj 2016 - Região S e SE '!P36</f>
        <v>329.94923857868019</v>
      </c>
      <c r="G29" s="67"/>
      <c r="H29" s="66">
        <f>'Reaj 2016 - Região S e SE '!R36</f>
        <v>4.9492385786802027</v>
      </c>
      <c r="I29" s="67"/>
      <c r="J29" s="66">
        <f>'Reaj 2016 - Região S e SE '!T36</f>
        <v>325</v>
      </c>
      <c r="K29" s="68"/>
      <c r="L29" s="176" t="str">
        <f t="shared" si="0"/>
        <v/>
      </c>
      <c r="M29" s="163"/>
      <c r="N29" s="177" t="str">
        <f t="shared" si="1"/>
        <v/>
      </c>
      <c r="O29" s="163"/>
      <c r="P29" s="56" t="str">
        <f t="shared" si="2"/>
        <v/>
      </c>
      <c r="Q29" s="167"/>
      <c r="R29" s="56" t="str">
        <f t="shared" si="3"/>
        <v/>
      </c>
      <c r="S29" s="163"/>
      <c r="T29" s="178"/>
      <c r="U29" s="30"/>
      <c r="W29" s="251" t="s">
        <v>219</v>
      </c>
      <c r="Y29" s="251" t="s">
        <v>214</v>
      </c>
    </row>
    <row r="30" spans="1:25" x14ac:dyDescent="0.25">
      <c r="A30" s="1"/>
      <c r="B30" s="22">
        <f>IF('Reaj 2016 - Região S e SE '!B37="","",'Reaj 2016 - Região S e SE '!B37)</f>
        <v>2010</v>
      </c>
      <c r="C30" s="9"/>
      <c r="D30" s="64" t="s">
        <v>79</v>
      </c>
      <c r="E30" s="1"/>
      <c r="F30" s="66">
        <f>'Reaj 2016 - Região S e SE '!P37</f>
        <v>312.69035532994923</v>
      </c>
      <c r="G30" s="67"/>
      <c r="H30" s="66">
        <f>'Reaj 2016 - Região S e SE '!R37</f>
        <v>4.690355329949238</v>
      </c>
      <c r="I30" s="67"/>
      <c r="J30" s="66">
        <f>'Reaj 2016 - Região S e SE '!T37</f>
        <v>308</v>
      </c>
      <c r="K30" s="68"/>
      <c r="L30" s="176">
        <f t="shared" si="0"/>
        <v>0.25324675324675316</v>
      </c>
      <c r="M30" s="163"/>
      <c r="N30" s="177">
        <f t="shared" si="1"/>
        <v>79.187817258883229</v>
      </c>
      <c r="O30" s="163"/>
      <c r="P30" s="56">
        <f t="shared" si="2"/>
        <v>233.502538071066</v>
      </c>
      <c r="Q30" s="167"/>
      <c r="R30" s="56">
        <f t="shared" si="3"/>
        <v>3.5025380710659899</v>
      </c>
      <c r="S30" s="163"/>
      <c r="T30" s="178">
        <v>230</v>
      </c>
      <c r="U30" s="30"/>
      <c r="W30" s="251" t="s">
        <v>182</v>
      </c>
      <c r="Y30" s="251" t="s">
        <v>193</v>
      </c>
    </row>
    <row r="31" spans="1:25" x14ac:dyDescent="0.25">
      <c r="A31" s="1"/>
      <c r="B31" s="22">
        <f>IF('Reaj 2016 - Região S e SE '!B38="","",'Reaj 2016 - Região S e SE '!B38)</f>
        <v>1106</v>
      </c>
      <c r="C31" s="9"/>
      <c r="D31" s="64" t="s">
        <v>24</v>
      </c>
      <c r="E31" s="1"/>
      <c r="F31" s="66">
        <f>'Reaj 2016 - Região S e SE '!P38</f>
        <v>316.75126903553297</v>
      </c>
      <c r="G31" s="67"/>
      <c r="H31" s="66">
        <f>'Reaj 2016 - Região S e SE '!R38</f>
        <v>4.7512690355329941</v>
      </c>
      <c r="I31" s="67"/>
      <c r="J31" s="66">
        <f>'Reaj 2016 - Região S e SE '!T38</f>
        <v>312</v>
      </c>
      <c r="K31" s="68"/>
      <c r="L31" s="176">
        <f t="shared" si="0"/>
        <v>0.26282051282051272</v>
      </c>
      <c r="M31" s="163"/>
      <c r="N31" s="177">
        <f t="shared" si="1"/>
        <v>83.248730964466972</v>
      </c>
      <c r="O31" s="163"/>
      <c r="P31" s="56">
        <f t="shared" si="2"/>
        <v>233.502538071066</v>
      </c>
      <c r="Q31" s="167"/>
      <c r="R31" s="56">
        <f t="shared" si="3"/>
        <v>3.5025380710659899</v>
      </c>
      <c r="S31" s="163"/>
      <c r="T31" s="178">
        <v>230</v>
      </c>
      <c r="U31" s="30"/>
      <c r="W31" s="251" t="s">
        <v>183</v>
      </c>
      <c r="Y31" s="251" t="s">
        <v>215</v>
      </c>
    </row>
    <row r="32" spans="1:25" x14ac:dyDescent="0.25">
      <c r="A32" s="1"/>
      <c r="B32" s="22">
        <f>IF('Reaj 2016 - Região S e SE '!B39="","",'Reaj 2016 - Região S e SE '!B39)</f>
        <v>1131</v>
      </c>
      <c r="C32" s="9"/>
      <c r="D32" s="64" t="s">
        <v>25</v>
      </c>
      <c r="E32" s="1"/>
      <c r="F32" s="66">
        <f>'Reaj 2016 - Região S e SE '!P39</f>
        <v>316.75126903553297</v>
      </c>
      <c r="G32" s="67"/>
      <c r="H32" s="66">
        <f>'Reaj 2016 - Região S e SE '!R39</f>
        <v>4.7512690355329941</v>
      </c>
      <c r="I32" s="67"/>
      <c r="J32" s="66">
        <f>'Reaj 2016 - Região S e SE '!T39</f>
        <v>312</v>
      </c>
      <c r="K32" s="68"/>
      <c r="L32" s="176">
        <f t="shared" si="0"/>
        <v>0.26282051282051272</v>
      </c>
      <c r="M32" s="163"/>
      <c r="N32" s="177">
        <f t="shared" si="1"/>
        <v>83.248730964466972</v>
      </c>
      <c r="O32" s="163"/>
      <c r="P32" s="56">
        <f t="shared" si="2"/>
        <v>233.502538071066</v>
      </c>
      <c r="Q32" s="167"/>
      <c r="R32" s="56">
        <f t="shared" si="3"/>
        <v>3.5025380710659899</v>
      </c>
      <c r="S32" s="163"/>
      <c r="T32" s="178">
        <v>230</v>
      </c>
      <c r="U32" s="30"/>
      <c r="W32" s="251" t="s">
        <v>281</v>
      </c>
      <c r="Y32" s="251" t="s">
        <v>181</v>
      </c>
    </row>
    <row r="33" spans="1:25" x14ac:dyDescent="0.25">
      <c r="A33" s="1"/>
      <c r="B33" s="22">
        <v>1104</v>
      </c>
      <c r="C33" s="9"/>
      <c r="D33" s="64" t="s">
        <v>95</v>
      </c>
      <c r="E33" s="1"/>
      <c r="F33" s="66">
        <f>'Reaj 2016 - Região S e SE '!P40</f>
        <v>285.2791878172589</v>
      </c>
      <c r="G33" s="67"/>
      <c r="H33" s="66">
        <f>'Reaj 2016 - Região S e SE '!R41</f>
        <v>4.690355329949238</v>
      </c>
      <c r="I33" s="67"/>
      <c r="J33" s="66">
        <f>'Reaj 2016 - Região S e SE '!T41</f>
        <v>308</v>
      </c>
      <c r="K33" s="68"/>
      <c r="L33" s="176">
        <f t="shared" si="0"/>
        <v>0.18149466192170821</v>
      </c>
      <c r="M33" s="163"/>
      <c r="N33" s="177">
        <f t="shared" si="1"/>
        <v>51.776649746192902</v>
      </c>
      <c r="O33" s="163"/>
      <c r="P33" s="56">
        <f t="shared" si="2"/>
        <v>233.502538071066</v>
      </c>
      <c r="Q33" s="167"/>
      <c r="R33" s="56">
        <f t="shared" si="3"/>
        <v>3.5025380710659899</v>
      </c>
      <c r="S33" s="163"/>
      <c r="T33" s="178">
        <v>230</v>
      </c>
      <c r="U33" s="30"/>
      <c r="W33" s="251" t="s">
        <v>218</v>
      </c>
      <c r="Y33" s="251" t="s">
        <v>231</v>
      </c>
    </row>
    <row r="34" spans="1:25" x14ac:dyDescent="0.25">
      <c r="A34" s="1"/>
      <c r="B34" s="22">
        <f>IF('Reaj 2016 - Região S e SE '!B42="","",'Reaj 2016 - Região S e SE '!B42)</f>
        <v>1111</v>
      </c>
      <c r="C34" s="9"/>
      <c r="D34" s="64" t="s">
        <v>40</v>
      </c>
      <c r="E34" s="1"/>
      <c r="F34" s="66">
        <f>'Reaj 2016 - Região S e SE '!P42</f>
        <v>329.94923857868019</v>
      </c>
      <c r="G34" s="67"/>
      <c r="H34" s="66">
        <f>'Reaj 2016 - Região S e SE '!R42</f>
        <v>4.9492385786802027</v>
      </c>
      <c r="I34" s="67"/>
      <c r="J34" s="66">
        <f>'Reaj 2016 - Região S e SE '!T42</f>
        <v>325</v>
      </c>
      <c r="K34" s="68"/>
      <c r="L34" s="176" t="str">
        <f t="shared" si="0"/>
        <v/>
      </c>
      <c r="M34" s="163"/>
      <c r="N34" s="177" t="str">
        <f t="shared" si="1"/>
        <v/>
      </c>
      <c r="O34" s="163"/>
      <c r="P34" s="56" t="str">
        <f t="shared" si="2"/>
        <v/>
      </c>
      <c r="Q34" s="167"/>
      <c r="R34" s="56" t="str">
        <f t="shared" si="3"/>
        <v/>
      </c>
      <c r="S34" s="163"/>
      <c r="T34" s="178"/>
      <c r="U34" s="30"/>
      <c r="W34" s="251" t="s">
        <v>184</v>
      </c>
      <c r="Y34" s="251" t="s">
        <v>186</v>
      </c>
    </row>
    <row r="35" spans="1:25" x14ac:dyDescent="0.25">
      <c r="A35" s="1"/>
      <c r="B35" s="22">
        <f>IF('Reaj 2016 - Região S e SE '!B43="","",'Reaj 2016 - Região S e SE '!B43)</f>
        <v>2006</v>
      </c>
      <c r="C35" s="9"/>
      <c r="D35" s="64" t="s">
        <v>80</v>
      </c>
      <c r="E35" s="1"/>
      <c r="F35" s="66">
        <f>'Reaj 2016 - Região S e SE '!P43</f>
        <v>312.69035532994923</v>
      </c>
      <c r="G35" s="67"/>
      <c r="H35" s="66">
        <f>'Reaj 2016 - Região S e SE '!R43</f>
        <v>4.690355329949238</v>
      </c>
      <c r="I35" s="67"/>
      <c r="J35" s="66">
        <f>'Reaj 2016 - Região S e SE '!T43</f>
        <v>308</v>
      </c>
      <c r="K35" s="68"/>
      <c r="L35" s="176">
        <f t="shared" si="0"/>
        <v>0.25324675324675316</v>
      </c>
      <c r="M35" s="163"/>
      <c r="N35" s="177">
        <f t="shared" si="1"/>
        <v>79.187817258883229</v>
      </c>
      <c r="O35" s="163"/>
      <c r="P35" s="56">
        <f t="shared" si="2"/>
        <v>233.502538071066</v>
      </c>
      <c r="Q35" s="167"/>
      <c r="R35" s="56">
        <f t="shared" si="3"/>
        <v>3.5025380710659899</v>
      </c>
      <c r="S35" s="163"/>
      <c r="T35" s="178">
        <v>230</v>
      </c>
      <c r="U35" s="30"/>
      <c r="W35" s="251" t="s">
        <v>187</v>
      </c>
      <c r="Y35" s="251" t="s">
        <v>216</v>
      </c>
    </row>
    <row r="36" spans="1:25" x14ac:dyDescent="0.25">
      <c r="A36" s="1"/>
      <c r="B36" s="22">
        <f>IF('Reaj 2016 - Região S e SE '!B44="","",'Reaj 2016 - Região S e SE '!B44)</f>
        <v>1102</v>
      </c>
      <c r="C36" s="9"/>
      <c r="D36" s="64" t="s">
        <v>26</v>
      </c>
      <c r="E36" s="1"/>
      <c r="F36" s="66">
        <f>'Reaj 2016 - Região S e SE '!P44</f>
        <v>329.94923857868019</v>
      </c>
      <c r="G36" s="67"/>
      <c r="H36" s="66">
        <f>'Reaj 2016 - Região S e SE '!R44</f>
        <v>4.9492385786802027</v>
      </c>
      <c r="I36" s="67"/>
      <c r="J36" s="66">
        <f>'Reaj 2016 - Região S e SE '!T44</f>
        <v>325</v>
      </c>
      <c r="K36" s="68"/>
      <c r="L36" s="176">
        <f t="shared" si="0"/>
        <v>0.29230769230769227</v>
      </c>
      <c r="M36" s="163"/>
      <c r="N36" s="177">
        <f t="shared" si="1"/>
        <v>96.446700507614196</v>
      </c>
      <c r="O36" s="163"/>
      <c r="P36" s="56">
        <f t="shared" si="2"/>
        <v>233.502538071066</v>
      </c>
      <c r="Q36" s="167"/>
      <c r="R36" s="56">
        <f t="shared" si="3"/>
        <v>3.5025380710659899</v>
      </c>
      <c r="S36" s="163"/>
      <c r="T36" s="178">
        <v>230</v>
      </c>
      <c r="U36" s="30"/>
      <c r="W36" s="251" t="s">
        <v>188</v>
      </c>
      <c r="Y36" s="251" t="s">
        <v>209</v>
      </c>
    </row>
    <row r="37" spans="1:25" x14ac:dyDescent="0.25">
      <c r="A37" s="1"/>
      <c r="B37" s="22">
        <f>IF('Reaj 2016 - Região S e SE '!B45="","",'Reaj 2016 - Região S e SE '!B45)</f>
        <v>2005</v>
      </c>
      <c r="C37" s="9"/>
      <c r="D37" s="64" t="s">
        <v>81</v>
      </c>
      <c r="E37" s="1"/>
      <c r="F37" s="66">
        <f>'Reaj 2016 - Região S e SE '!P45</f>
        <v>312.69035532994923</v>
      </c>
      <c r="G37" s="67"/>
      <c r="H37" s="66">
        <f>'Reaj 2016 - Região S e SE '!R45</f>
        <v>4.690355329949238</v>
      </c>
      <c r="I37" s="67"/>
      <c r="J37" s="66">
        <f>'Reaj 2016 - Região S e SE '!T45</f>
        <v>308</v>
      </c>
      <c r="K37" s="68"/>
      <c r="L37" s="176">
        <f t="shared" si="0"/>
        <v>0.25324675324675316</v>
      </c>
      <c r="M37" s="163"/>
      <c r="N37" s="177">
        <f t="shared" si="1"/>
        <v>79.187817258883229</v>
      </c>
      <c r="O37" s="163"/>
      <c r="P37" s="56">
        <f t="shared" si="2"/>
        <v>233.502538071066</v>
      </c>
      <c r="Q37" s="167"/>
      <c r="R37" s="56">
        <f t="shared" si="3"/>
        <v>3.5025380710659899</v>
      </c>
      <c r="S37" s="163"/>
      <c r="T37" s="178">
        <v>230</v>
      </c>
      <c r="U37" s="30"/>
      <c r="W37" s="251" t="s">
        <v>225</v>
      </c>
      <c r="Y37" s="251" t="s">
        <v>208</v>
      </c>
    </row>
    <row r="38" spans="1:25" ht="26.25" x14ac:dyDescent="0.25">
      <c r="A38" s="1"/>
      <c r="B38" s="22">
        <f>IF('Reaj 2016 - Região S e SE '!B46="","",'Reaj 2016 - Região S e SE '!B46)</f>
        <v>1108</v>
      </c>
      <c r="C38" s="9"/>
      <c r="D38" s="64" t="s">
        <v>112</v>
      </c>
      <c r="E38" s="1"/>
      <c r="F38" s="66">
        <f>'Reaj 2016 - Região S e SE '!P46</f>
        <v>316.75126903553297</v>
      </c>
      <c r="G38" s="67"/>
      <c r="H38" s="66">
        <f>'Reaj 2016 - Região S e SE '!R46</f>
        <v>4.7512690355329941</v>
      </c>
      <c r="I38" s="67"/>
      <c r="J38" s="66">
        <f>'Reaj 2016 - Região S e SE '!T46</f>
        <v>312</v>
      </c>
      <c r="K38" s="68"/>
      <c r="L38" s="176">
        <f t="shared" si="0"/>
        <v>0.26282051282051272</v>
      </c>
      <c r="M38" s="163"/>
      <c r="N38" s="177">
        <f t="shared" si="1"/>
        <v>83.248730964466972</v>
      </c>
      <c r="O38" s="163"/>
      <c r="P38" s="56">
        <f t="shared" si="2"/>
        <v>233.502538071066</v>
      </c>
      <c r="Q38" s="167"/>
      <c r="R38" s="56">
        <f t="shared" si="3"/>
        <v>3.5025380710659899</v>
      </c>
      <c r="S38" s="163"/>
      <c r="T38" s="178">
        <v>230</v>
      </c>
      <c r="U38" s="30"/>
      <c r="W38" s="251" t="s">
        <v>280</v>
      </c>
      <c r="Y38" s="251" t="s">
        <v>185</v>
      </c>
    </row>
    <row r="39" spans="1:25" x14ac:dyDescent="0.25">
      <c r="A39" s="1"/>
      <c r="B39" s="22">
        <f>IF('Reaj 2016 - Região S e SE '!B48="","",'Reaj 2016 - Região S e SE '!B48)</f>
        <v>1127</v>
      </c>
      <c r="C39" s="9"/>
      <c r="D39" s="64" t="s">
        <v>103</v>
      </c>
      <c r="E39" s="1"/>
      <c r="F39" s="66">
        <f>'Reaj 2016 - Região S e SE '!P48</f>
        <v>312.69035532994923</v>
      </c>
      <c r="G39" s="67"/>
      <c r="H39" s="66">
        <f>'Reaj 2016 - Região S e SE '!R48</f>
        <v>4.690355329949238</v>
      </c>
      <c r="I39" s="67"/>
      <c r="J39" s="66">
        <f>'Reaj 2016 - Região S e SE '!T48</f>
        <v>308</v>
      </c>
      <c r="K39" s="68"/>
      <c r="L39" s="176">
        <f t="shared" si="0"/>
        <v>0.25324675324675316</v>
      </c>
      <c r="M39" s="163"/>
      <c r="N39" s="177">
        <f t="shared" si="1"/>
        <v>79.187817258883229</v>
      </c>
      <c r="O39" s="163"/>
      <c r="P39" s="56">
        <f t="shared" si="2"/>
        <v>233.502538071066</v>
      </c>
      <c r="Q39" s="167"/>
      <c r="R39" s="56">
        <f t="shared" si="3"/>
        <v>3.5025380710659899</v>
      </c>
      <c r="S39" s="163"/>
      <c r="T39" s="178">
        <v>230</v>
      </c>
      <c r="U39" s="30"/>
      <c r="W39" s="251" t="s">
        <v>189</v>
      </c>
      <c r="Y39" s="251" t="s">
        <v>229</v>
      </c>
    </row>
    <row r="40" spans="1:25" x14ac:dyDescent="0.25">
      <c r="A40" s="1"/>
      <c r="B40" s="22">
        <f>IF('Reaj 2016 - Região S e SE '!B49="","",'Reaj 2016 - Região S e SE '!B49)</f>
        <v>1123</v>
      </c>
      <c r="C40" s="9"/>
      <c r="D40" s="64" t="s">
        <v>28</v>
      </c>
      <c r="E40" s="1"/>
      <c r="F40" s="66">
        <f>'Reaj 2016 - Região S e SE '!P49</f>
        <v>365.48223350253807</v>
      </c>
      <c r="G40" s="67"/>
      <c r="H40" s="66">
        <f>'Reaj 2016 - Região S e SE '!R49</f>
        <v>5.4822335025380706</v>
      </c>
      <c r="I40" s="67"/>
      <c r="J40" s="66">
        <f>'Reaj 2016 - Região S e SE '!T49</f>
        <v>360</v>
      </c>
      <c r="K40" s="68"/>
      <c r="L40" s="176" t="str">
        <f t="shared" si="0"/>
        <v/>
      </c>
      <c r="M40" s="163"/>
      <c r="N40" s="177" t="str">
        <f t="shared" si="1"/>
        <v/>
      </c>
      <c r="O40" s="163"/>
      <c r="P40" s="56" t="str">
        <f t="shared" si="2"/>
        <v/>
      </c>
      <c r="Q40" s="167"/>
      <c r="R40" s="56" t="str">
        <f t="shared" si="3"/>
        <v/>
      </c>
      <c r="S40" s="163"/>
      <c r="T40" s="178"/>
      <c r="U40" s="30"/>
      <c r="W40" s="251" t="s">
        <v>232</v>
      </c>
    </row>
    <row r="41" spans="1:25" x14ac:dyDescent="0.25">
      <c r="A41" s="1"/>
      <c r="B41" s="22">
        <f>IF('Reaj 2016 - Região S e SE '!B50="","",'Reaj 2016 - Região S e SE '!B50)</f>
        <v>1103</v>
      </c>
      <c r="C41" s="9"/>
      <c r="D41" s="64" t="s">
        <v>29</v>
      </c>
      <c r="E41" s="1"/>
      <c r="F41" s="66">
        <f>'Reaj 2016 - Região S e SE '!P50</f>
        <v>365.48223350253807</v>
      </c>
      <c r="G41" s="67"/>
      <c r="H41" s="66">
        <f>'Reaj 2016 - Região S e SE '!R50</f>
        <v>5.4822335025380706</v>
      </c>
      <c r="I41" s="67"/>
      <c r="J41" s="66">
        <f>'Reaj 2016 - Região S e SE '!T50</f>
        <v>360</v>
      </c>
      <c r="K41" s="68"/>
      <c r="L41" s="176">
        <f t="shared" si="0"/>
        <v>0.36111111111111105</v>
      </c>
      <c r="M41" s="163"/>
      <c r="N41" s="177">
        <f t="shared" si="1"/>
        <v>131.97969543147207</v>
      </c>
      <c r="O41" s="163"/>
      <c r="P41" s="56">
        <f t="shared" si="2"/>
        <v>233.502538071066</v>
      </c>
      <c r="Q41" s="167"/>
      <c r="R41" s="56">
        <f t="shared" si="3"/>
        <v>3.5025380710659899</v>
      </c>
      <c r="S41" s="163"/>
      <c r="T41" s="178">
        <v>230</v>
      </c>
      <c r="U41" s="30"/>
      <c r="W41" s="251" t="s">
        <v>190</v>
      </c>
    </row>
    <row r="42" spans="1:25" x14ac:dyDescent="0.25">
      <c r="A42" s="1"/>
      <c r="B42" s="22">
        <f>IF('Reaj 2016 - Região S e SE '!B51="","",'Reaj 2016 - Região S e SE '!B51)</f>
        <v>1163</v>
      </c>
      <c r="C42" s="9"/>
      <c r="D42" s="64" t="s">
        <v>30</v>
      </c>
      <c r="E42" s="1"/>
      <c r="F42" s="66">
        <f>'Reaj 2016 - Região S e SE '!P51</f>
        <v>297.46192893401013</v>
      </c>
      <c r="G42" s="67"/>
      <c r="H42" s="66">
        <f>'Reaj 2016 - Região S e SE '!R51</f>
        <v>4.4619289340101522</v>
      </c>
      <c r="I42" s="67"/>
      <c r="J42" s="66">
        <f>'Reaj 2016 - Região S e SE '!T51</f>
        <v>293</v>
      </c>
      <c r="K42" s="68"/>
      <c r="L42" s="176">
        <f t="shared" si="0"/>
        <v>0.21501706484641631</v>
      </c>
      <c r="M42" s="163"/>
      <c r="N42" s="177">
        <f t="shared" si="1"/>
        <v>63.959390862944133</v>
      </c>
      <c r="O42" s="163"/>
      <c r="P42" s="56">
        <f t="shared" si="2"/>
        <v>233.502538071066</v>
      </c>
      <c r="Q42" s="167"/>
      <c r="R42" s="56">
        <f t="shared" si="3"/>
        <v>3.5025380710659899</v>
      </c>
      <c r="S42" s="163"/>
      <c r="T42" s="178">
        <v>230</v>
      </c>
      <c r="U42" s="30"/>
      <c r="W42" s="251" t="s">
        <v>191</v>
      </c>
    </row>
    <row r="43" spans="1:25" ht="4.9000000000000004" customHeight="1" x14ac:dyDescent="0.25">
      <c r="A43" s="9"/>
      <c r="B43" s="31"/>
      <c r="C43" s="9"/>
      <c r="D43" s="28"/>
      <c r="E43" s="28"/>
      <c r="F43" s="28"/>
      <c r="G43" s="9"/>
      <c r="H43" s="9"/>
      <c r="I43" s="9"/>
      <c r="J43" s="32"/>
      <c r="K43" s="28"/>
      <c r="M43" s="164"/>
      <c r="O43" s="164"/>
      <c r="Q43" s="164"/>
      <c r="S43" s="164"/>
    </row>
    <row r="44" spans="1:25" x14ac:dyDescent="0.25">
      <c r="A44" s="33"/>
      <c r="B44" s="346" t="s">
        <v>31</v>
      </c>
      <c r="C44" s="346"/>
      <c r="D44" s="346"/>
      <c r="E44" s="346"/>
      <c r="F44" s="346"/>
      <c r="G44" s="346"/>
      <c r="H44" s="346"/>
      <c r="I44" s="346"/>
      <c r="J44" s="346"/>
      <c r="K44" s="346"/>
      <c r="L44" s="346"/>
      <c r="M44" s="346"/>
      <c r="N44" s="346"/>
      <c r="O44" s="346"/>
      <c r="P44" s="346"/>
      <c r="Q44" s="346"/>
      <c r="R44" s="346"/>
      <c r="S44" s="346"/>
    </row>
    <row r="45" spans="1:25" ht="21.75" customHeight="1" x14ac:dyDescent="0.25">
      <c r="A45" s="9"/>
      <c r="B45" s="31"/>
      <c r="C45" s="9"/>
      <c r="D45" s="28"/>
      <c r="E45" s="28"/>
      <c r="F45" s="28"/>
      <c r="G45" s="9"/>
      <c r="H45" s="9"/>
      <c r="I45" s="9"/>
      <c r="J45" s="32"/>
      <c r="K45" s="28"/>
      <c r="M45" s="164"/>
      <c r="O45" s="164"/>
      <c r="Q45" s="164"/>
      <c r="S45" s="164"/>
    </row>
    <row r="46" spans="1:25" x14ac:dyDescent="0.25">
      <c r="A46" s="35"/>
      <c r="B46" s="347" t="s">
        <v>32</v>
      </c>
      <c r="C46" s="347"/>
      <c r="D46" s="347"/>
      <c r="E46" s="347"/>
      <c r="F46" s="347"/>
      <c r="G46" s="347"/>
      <c r="H46" s="347"/>
      <c r="I46" s="347"/>
      <c r="J46" s="347"/>
      <c r="K46" s="347"/>
      <c r="L46" s="347"/>
      <c r="M46" s="347"/>
      <c r="N46" s="347"/>
      <c r="O46" s="347"/>
      <c r="P46" s="347"/>
      <c r="Q46" s="347"/>
      <c r="R46" s="347"/>
      <c r="S46" s="347"/>
    </row>
    <row r="47" spans="1:25" ht="15" customHeight="1" x14ac:dyDescent="0.25">
      <c r="A47" s="9"/>
      <c r="B47" s="349" t="s">
        <v>34</v>
      </c>
      <c r="C47" s="349"/>
      <c r="D47" s="349"/>
      <c r="E47" s="349"/>
      <c r="F47" s="349"/>
      <c r="G47" s="349"/>
      <c r="H47" s="349"/>
      <c r="I47" s="349"/>
      <c r="J47" s="349"/>
      <c r="K47" s="9"/>
      <c r="M47" s="77"/>
      <c r="O47" s="77"/>
      <c r="Q47" s="77"/>
      <c r="S47" s="77"/>
    </row>
    <row r="48" spans="1:25" x14ac:dyDescent="0.25">
      <c r="A48" s="35"/>
      <c r="B48" s="348"/>
      <c r="C48" s="348"/>
      <c r="D48" s="348"/>
      <c r="E48" s="348"/>
      <c r="F48" s="348"/>
      <c r="G48" s="348"/>
      <c r="H48" s="348"/>
      <c r="I48" s="348"/>
      <c r="J48" s="348"/>
      <c r="K48" s="247"/>
      <c r="M48" s="165"/>
      <c r="O48" s="165"/>
      <c r="Q48" s="165"/>
      <c r="S48" s="165"/>
    </row>
    <row r="49" spans="1:21" ht="15" customHeight="1" x14ac:dyDescent="0.25">
      <c r="A49" s="35"/>
      <c r="B49" s="348" t="s">
        <v>90</v>
      </c>
      <c r="C49" s="348"/>
      <c r="D49" s="348"/>
      <c r="E49" s="348"/>
      <c r="F49" s="348"/>
      <c r="G49" s="348"/>
      <c r="H49" s="348"/>
      <c r="I49" s="348"/>
      <c r="J49" s="348"/>
      <c r="K49" s="247"/>
      <c r="M49" s="165"/>
      <c r="O49" s="165"/>
      <c r="Q49" s="165"/>
      <c r="S49" s="165"/>
    </row>
    <row r="50" spans="1:21" ht="15" customHeight="1" x14ac:dyDescent="0.25">
      <c r="A50" s="35"/>
      <c r="B50" s="247"/>
      <c r="C50" s="247"/>
      <c r="D50" s="247"/>
      <c r="E50" s="247"/>
      <c r="F50" s="247"/>
      <c r="G50" s="247"/>
      <c r="H50" s="247"/>
      <c r="I50" s="247"/>
      <c r="J50" s="247"/>
      <c r="K50" s="247"/>
      <c r="M50" s="165"/>
      <c r="O50" s="165"/>
      <c r="Q50" s="165"/>
      <c r="S50" s="165"/>
    </row>
    <row r="51" spans="1:21" ht="15" customHeight="1" x14ac:dyDescent="0.25">
      <c r="A51" s="35"/>
      <c r="B51" s="247"/>
      <c r="C51" s="247"/>
      <c r="D51" s="247"/>
      <c r="E51" s="247"/>
      <c r="F51" s="247"/>
      <c r="G51" s="247"/>
      <c r="H51" s="247"/>
      <c r="I51" s="247"/>
      <c r="J51" s="247"/>
      <c r="K51" s="247"/>
      <c r="M51" s="165"/>
      <c r="O51" s="165"/>
      <c r="Q51" s="165"/>
      <c r="S51" s="165"/>
    </row>
    <row r="52" spans="1:21" x14ac:dyDescent="0.25">
      <c r="A52" s="26"/>
      <c r="B52" s="35"/>
      <c r="C52" s="9"/>
      <c r="D52" s="35"/>
      <c r="E52" s="35"/>
      <c r="F52" s="35"/>
      <c r="G52" s="9"/>
      <c r="H52" s="35"/>
      <c r="I52" s="9"/>
      <c r="J52" s="35"/>
      <c r="K52" s="35"/>
      <c r="M52" s="166"/>
      <c r="O52" s="166"/>
      <c r="Q52" s="166"/>
      <c r="S52" s="166"/>
    </row>
    <row r="53" spans="1:21" ht="15.75" customHeight="1" x14ac:dyDescent="0.25">
      <c r="A53" s="26"/>
      <c r="B53" s="344" t="s">
        <v>111</v>
      </c>
      <c r="C53" s="344"/>
      <c r="D53" s="344"/>
      <c r="E53" s="344"/>
      <c r="F53" s="344"/>
      <c r="G53" s="344"/>
      <c r="H53" s="344"/>
      <c r="I53" s="344"/>
      <c r="J53" s="344"/>
      <c r="K53" s="344"/>
      <c r="L53" s="344"/>
      <c r="M53" s="344"/>
      <c r="N53" s="344"/>
      <c r="O53" s="344"/>
      <c r="P53" s="344"/>
      <c r="Q53" s="344"/>
      <c r="R53" s="344"/>
      <c r="S53" s="344"/>
      <c r="T53" s="344"/>
      <c r="U53" s="344"/>
    </row>
    <row r="54" spans="1:21" ht="15.75" customHeight="1" x14ac:dyDescent="0.25">
      <c r="B54" s="344" t="s">
        <v>46</v>
      </c>
      <c r="C54" s="344"/>
      <c r="D54" s="344"/>
      <c r="E54" s="344"/>
      <c r="F54" s="344"/>
      <c r="G54" s="344"/>
      <c r="H54" s="344"/>
      <c r="I54" s="344"/>
      <c r="J54" s="344"/>
      <c r="K54" s="344"/>
      <c r="L54" s="344"/>
      <c r="M54" s="344"/>
      <c r="N54" s="344"/>
      <c r="O54" s="344"/>
      <c r="P54" s="344"/>
      <c r="Q54" s="344"/>
      <c r="R54" s="344"/>
      <c r="S54" s="344"/>
      <c r="T54" s="344"/>
      <c r="U54" s="344"/>
    </row>
  </sheetData>
  <sortState ref="W8:W76">
    <sortCondition ref="W8"/>
  </sortState>
  <mergeCells count="10">
    <mergeCell ref="B48:J48"/>
    <mergeCell ref="B49:J49"/>
    <mergeCell ref="B53:U53"/>
    <mergeCell ref="B54:U54"/>
    <mergeCell ref="B2:S2"/>
    <mergeCell ref="B3:S3"/>
    <mergeCell ref="B4:T5"/>
    <mergeCell ref="B44:S44"/>
    <mergeCell ref="B46:S46"/>
    <mergeCell ref="B47:J47"/>
  </mergeCells>
  <printOptions horizontalCentered="1"/>
  <pageMargins left="0.35433070866141736" right="0.39370078740157483" top="1.3779527559055118" bottom="0.78740157480314965" header="0.31496062992125984" footer="0.31496062992125984"/>
  <pageSetup paperSize="9" scale="42" orientation="portrait" r:id="rId1"/>
  <headerFooter>
    <oddHeader>&amp;R&amp;"Arial,Negrito"&amp;18Anexo 2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>
    <tabColor rgb="FFFF0000"/>
    <pageSetUpPr fitToPage="1"/>
  </sheetPr>
  <dimension ref="A1:AL61"/>
  <sheetViews>
    <sheetView showGridLines="0" topLeftCell="A19" zoomScale="80" zoomScaleNormal="80" workbookViewId="0">
      <selection activeCell="F13" sqref="F13"/>
    </sheetView>
  </sheetViews>
  <sheetFormatPr defaultColWidth="9.140625" defaultRowHeight="15.75" x14ac:dyDescent="0.25"/>
  <cols>
    <col min="1" max="1" width="1.7109375" style="7" customWidth="1"/>
    <col min="2" max="2" width="9.85546875" style="7" customWidth="1"/>
    <col min="3" max="3" width="0.42578125" style="7" customWidth="1"/>
    <col min="4" max="4" width="57.42578125" style="7" customWidth="1"/>
    <col min="5" max="5" width="0.85546875" style="7" customWidth="1"/>
    <col min="6" max="6" width="15.42578125" style="7" customWidth="1"/>
    <col min="7" max="7" width="0.42578125" style="7" customWidth="1"/>
    <col min="8" max="8" width="16" style="7" customWidth="1"/>
    <col min="9" max="9" width="0.42578125" style="7" customWidth="1"/>
    <col min="10" max="10" width="15.28515625" style="7" customWidth="1"/>
    <col min="11" max="11" width="0.85546875" style="7" customWidth="1"/>
    <col min="12" max="12" width="19" style="7" customWidth="1"/>
    <col min="13" max="13" width="0.42578125" style="7" customWidth="1"/>
    <col min="14" max="14" width="18.7109375" style="7" customWidth="1"/>
    <col min="15" max="15" width="1.7109375" style="7" customWidth="1"/>
    <col min="16" max="16" width="15.28515625" style="7" customWidth="1"/>
    <col min="17" max="17" width="0.5703125" style="7" customWidth="1"/>
    <col min="18" max="18" width="15.7109375" style="7" customWidth="1"/>
    <col min="19" max="19" width="0.5703125" style="7" customWidth="1"/>
    <col min="20" max="20" width="17" style="7" customWidth="1"/>
    <col min="21" max="21" width="0.5703125" style="7" customWidth="1"/>
    <col min="22" max="22" width="19.5703125" style="7" customWidth="1"/>
    <col min="23" max="23" width="0.5703125" style="7" customWidth="1"/>
    <col min="24" max="24" width="18.7109375" style="7" customWidth="1"/>
    <col min="25" max="26" width="9.140625" style="7"/>
    <col min="27" max="27" width="13.5703125" style="7" bestFit="1" customWidth="1"/>
    <col min="28" max="28" width="15.140625" style="7" bestFit="1" customWidth="1"/>
    <col min="29" max="16384" width="9.140625" style="7"/>
  </cols>
  <sheetData>
    <row r="1" spans="1:38" s="5" customFormat="1" ht="12.75" customHeight="1" x14ac:dyDescent="0.25">
      <c r="A1" s="1"/>
      <c r="B1" s="2"/>
      <c r="C1" s="1"/>
      <c r="D1" s="3"/>
      <c r="E1" s="1"/>
      <c r="F1" s="4"/>
      <c r="G1" s="1"/>
      <c r="H1" s="4"/>
      <c r="I1" s="1"/>
      <c r="J1" s="4"/>
      <c r="K1" s="1"/>
      <c r="L1" s="4"/>
      <c r="M1" s="1"/>
      <c r="O1" s="6"/>
    </row>
    <row r="2" spans="1:38" ht="23.25" customHeight="1" x14ac:dyDescent="0.25">
      <c r="A2" s="1"/>
      <c r="B2" s="344" t="s">
        <v>0</v>
      </c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1"/>
      <c r="P2" s="352" t="s">
        <v>74</v>
      </c>
      <c r="Q2" s="352"/>
      <c r="R2" s="352"/>
    </row>
    <row r="3" spans="1:38" s="5" customFormat="1" ht="23.25" customHeight="1" x14ac:dyDescent="0.25">
      <c r="A3" s="1"/>
      <c r="B3" s="344" t="s">
        <v>89</v>
      </c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6"/>
      <c r="P3"/>
      <c r="Q3" s="43"/>
      <c r="R3" s="44"/>
    </row>
    <row r="4" spans="1:38" ht="15.75" customHeight="1" x14ac:dyDescent="0.25">
      <c r="A4" s="1"/>
      <c r="B4" s="345" t="s">
        <v>60</v>
      </c>
      <c r="C4" s="345"/>
      <c r="D4" s="345"/>
      <c r="E4" s="345"/>
      <c r="F4" s="345"/>
      <c r="G4" s="345"/>
      <c r="H4" s="345"/>
      <c r="I4" s="345"/>
      <c r="J4" s="345"/>
      <c r="K4" s="105"/>
      <c r="L4" s="137" t="s">
        <v>73</v>
      </c>
      <c r="N4" s="138">
        <v>0.1</v>
      </c>
      <c r="O4" s="1"/>
      <c r="P4" s="353" t="s">
        <v>75</v>
      </c>
      <c r="Q4" s="353"/>
      <c r="R4" s="353"/>
      <c r="S4" s="45"/>
      <c r="T4" s="45">
        <v>0</v>
      </c>
      <c r="V4" s="137" t="s">
        <v>73</v>
      </c>
      <c r="X4" s="138">
        <v>1.4999999999999999E-2</v>
      </c>
    </row>
    <row r="5" spans="1:38" ht="6.75" customHeight="1" x14ac:dyDescent="0.25">
      <c r="A5" s="1"/>
      <c r="B5" s="8"/>
      <c r="C5" s="9"/>
      <c r="D5" s="10"/>
      <c r="E5" s="1"/>
      <c r="F5" s="11"/>
      <c r="G5" s="9"/>
      <c r="H5" s="11"/>
      <c r="I5" s="9"/>
      <c r="J5" s="11"/>
      <c r="K5" s="1"/>
      <c r="L5" s="11"/>
      <c r="M5" s="9"/>
      <c r="N5" s="11"/>
      <c r="O5" s="1"/>
    </row>
    <row r="6" spans="1:38" ht="60.75" customHeight="1" x14ac:dyDescent="0.25">
      <c r="A6" s="12"/>
      <c r="B6" s="13" t="s">
        <v>2</v>
      </c>
      <c r="C6" s="14"/>
      <c r="D6" s="15" t="s">
        <v>3</v>
      </c>
      <c r="E6" s="12"/>
      <c r="F6" s="16" t="s">
        <v>4</v>
      </c>
      <c r="G6" s="14"/>
      <c r="H6" s="16" t="s">
        <v>5</v>
      </c>
      <c r="I6" s="14"/>
      <c r="J6" s="16" t="s">
        <v>6</v>
      </c>
      <c r="K6" s="12"/>
      <c r="L6" s="16" t="s">
        <v>7</v>
      </c>
      <c r="M6" s="14"/>
      <c r="N6" s="17" t="s">
        <v>8</v>
      </c>
      <c r="O6" s="12"/>
      <c r="P6" s="58" t="s">
        <v>4</v>
      </c>
      <c r="Q6" s="14"/>
      <c r="R6" s="58" t="s">
        <v>5</v>
      </c>
      <c r="S6" s="14"/>
      <c r="T6" s="58" t="s">
        <v>6</v>
      </c>
      <c r="U6" s="12"/>
      <c r="V6" s="58" t="s">
        <v>7</v>
      </c>
      <c r="W6" s="14"/>
      <c r="X6" s="59" t="s">
        <v>8</v>
      </c>
      <c r="Z6" s="89"/>
      <c r="AA6" s="90"/>
      <c r="AB6" s="91"/>
      <c r="AC6" s="92"/>
      <c r="AD6" s="93"/>
      <c r="AE6" s="94"/>
      <c r="AF6" s="93"/>
      <c r="AG6" s="94"/>
      <c r="AH6" s="93"/>
      <c r="AI6" s="95"/>
      <c r="AJ6" s="93"/>
      <c r="AK6" s="94"/>
      <c r="AL6" s="96"/>
    </row>
    <row r="7" spans="1:38" s="21" customFormat="1" ht="4.9000000000000004" customHeight="1" x14ac:dyDescent="0.2">
      <c r="A7" s="1"/>
      <c r="B7" s="18"/>
      <c r="C7" s="9"/>
      <c r="D7" s="19"/>
      <c r="E7" s="1"/>
      <c r="F7" s="20"/>
      <c r="G7" s="9"/>
      <c r="H7" s="20"/>
      <c r="I7" s="9"/>
      <c r="J7" s="20"/>
      <c r="K7" s="1"/>
      <c r="L7" s="20"/>
      <c r="M7" s="9"/>
      <c r="N7" s="20"/>
      <c r="O7" s="1"/>
    </row>
    <row r="8" spans="1:38" ht="15.95" customHeight="1" x14ac:dyDescent="0.25">
      <c r="A8" s="1"/>
      <c r="B8" s="22">
        <v>1100</v>
      </c>
      <c r="C8" s="9"/>
      <c r="D8" s="64" t="s">
        <v>9</v>
      </c>
      <c r="E8" s="1"/>
      <c r="F8" s="24">
        <f>J8/(1-$N$4)</f>
        <v>400</v>
      </c>
      <c r="G8" s="25"/>
      <c r="H8" s="24">
        <f>F8*$N$4</f>
        <v>40</v>
      </c>
      <c r="I8" s="25"/>
      <c r="J8" s="24">
        <v>360</v>
      </c>
      <c r="K8" s="26"/>
      <c r="L8" s="24">
        <f t="shared" ref="L8:L51" si="0">F8*6</f>
        <v>2400</v>
      </c>
      <c r="M8" s="25"/>
      <c r="N8" s="24">
        <f t="shared" ref="N8:N51" si="1">J8*6</f>
        <v>2160</v>
      </c>
      <c r="O8" s="1"/>
      <c r="P8" s="54">
        <f t="shared" ref="P8:P13" si="2">T8/(1-$X$4)</f>
        <v>365.48223350253807</v>
      </c>
      <c r="Q8" s="60"/>
      <c r="R8" s="54">
        <f t="shared" ref="R8:R13" si="3">P8*$X$4</f>
        <v>5.4822335025380706</v>
      </c>
      <c r="S8" s="60"/>
      <c r="T8" s="54">
        <f t="shared" ref="T8:T51" si="4">IFERROR(ROUNDUP(J8+(J8*$T$4),0),0)</f>
        <v>360</v>
      </c>
      <c r="U8" s="60"/>
      <c r="V8" s="54">
        <f t="shared" ref="V8:V51" si="5">P8*6</f>
        <v>2192.8934010152284</v>
      </c>
      <c r="W8" s="60"/>
      <c r="X8" s="54">
        <f t="shared" ref="X8:X51" si="6">T8*6</f>
        <v>2160</v>
      </c>
      <c r="Z8" s="7" t="str">
        <f>B8&amp;D8&amp;F8&amp;H8&amp;J8&amp;L8&amp;N8</f>
        <v>1100Administração (B)4004036024002160</v>
      </c>
      <c r="AA8" s="101" t="s">
        <v>669</v>
      </c>
      <c r="AB8" s="102" t="b">
        <f>Z8=AA8</f>
        <v>1</v>
      </c>
      <c r="AC8" s="152">
        <f>IFERROR(P8/F8-1,0)</f>
        <v>-8.6294416243654859E-2</v>
      </c>
      <c r="AF8" s="61"/>
      <c r="AH8" s="61"/>
      <c r="AI8" s="61"/>
    </row>
    <row r="9" spans="1:38" ht="15.95" customHeight="1" x14ac:dyDescent="0.25">
      <c r="A9" s="1"/>
      <c r="B9" s="22">
        <v>1124</v>
      </c>
      <c r="C9" s="9"/>
      <c r="D9" s="64" t="s">
        <v>10</v>
      </c>
      <c r="E9" s="1"/>
      <c r="F9" s="24">
        <f>J9/(1-$N$4)</f>
        <v>346.66666666666669</v>
      </c>
      <c r="G9" s="25"/>
      <c r="H9" s="24">
        <f>F9*$N$4</f>
        <v>34.666666666666671</v>
      </c>
      <c r="I9" s="25"/>
      <c r="J9" s="24">
        <v>312</v>
      </c>
      <c r="K9" s="26"/>
      <c r="L9" s="24">
        <f t="shared" si="0"/>
        <v>2080</v>
      </c>
      <c r="M9" s="25"/>
      <c r="N9" s="24">
        <f t="shared" si="1"/>
        <v>1872</v>
      </c>
      <c r="O9" s="1"/>
      <c r="P9" s="54">
        <f t="shared" si="2"/>
        <v>316.75126903553297</v>
      </c>
      <c r="Q9" s="60"/>
      <c r="R9" s="54">
        <f t="shared" si="3"/>
        <v>4.7512690355329941</v>
      </c>
      <c r="S9" s="60"/>
      <c r="T9" s="54">
        <f t="shared" si="4"/>
        <v>312</v>
      </c>
      <c r="U9" s="60"/>
      <c r="V9" s="54">
        <f t="shared" si="5"/>
        <v>1900.5076142131979</v>
      </c>
      <c r="W9" s="60"/>
      <c r="X9" s="54">
        <f t="shared" si="6"/>
        <v>1872</v>
      </c>
      <c r="Z9" s="7" t="str">
        <f t="shared" ref="Z9:Z51" si="7">B9&amp;D9&amp;F9&amp;H9&amp;J9&amp;L9&amp;N9</f>
        <v>1124Análise e Desenvolvimento de Sistemas (T)346,66666666666734,666666666666731220801872</v>
      </c>
      <c r="AA9" s="101" t="s">
        <v>670</v>
      </c>
      <c r="AB9" s="102" t="b">
        <f>Z9=AA9</f>
        <v>1</v>
      </c>
      <c r="AC9" s="152">
        <f t="shared" ref="AC9:AC51" si="8">IFERROR(P9/F9-1,0)</f>
        <v>-8.629441624365497E-2</v>
      </c>
      <c r="AF9" s="61"/>
      <c r="AH9" s="61"/>
      <c r="AI9" s="61"/>
    </row>
    <row r="10" spans="1:38" ht="15.95" customHeight="1" x14ac:dyDescent="0.25">
      <c r="A10" s="1"/>
      <c r="B10" s="22">
        <v>1133</v>
      </c>
      <c r="C10" s="9"/>
      <c r="D10" s="64" t="s">
        <v>110</v>
      </c>
      <c r="E10" s="1"/>
      <c r="F10" s="24">
        <f>J10/(1-$N$4)</f>
        <v>0</v>
      </c>
      <c r="G10" s="25"/>
      <c r="H10" s="24">
        <f>F10*$N$4</f>
        <v>0</v>
      </c>
      <c r="I10" s="25"/>
      <c r="J10" s="24">
        <v>0</v>
      </c>
      <c r="K10" s="26"/>
      <c r="L10" s="24">
        <f>F10*6</f>
        <v>0</v>
      </c>
      <c r="M10" s="25"/>
      <c r="N10" s="24">
        <f>J10*6</f>
        <v>0</v>
      </c>
      <c r="O10" s="1"/>
      <c r="P10" s="54">
        <f t="shared" si="2"/>
        <v>312.69035532994923</v>
      </c>
      <c r="Q10" s="60"/>
      <c r="R10" s="54">
        <f t="shared" si="3"/>
        <v>4.690355329949238</v>
      </c>
      <c r="S10" s="60"/>
      <c r="T10" s="147">
        <v>308</v>
      </c>
      <c r="U10" s="60"/>
      <c r="V10" s="54">
        <f>P10*6</f>
        <v>1876.1421319796955</v>
      </c>
      <c r="W10" s="60"/>
      <c r="X10" s="54">
        <f>T10*6</f>
        <v>1848</v>
      </c>
      <c r="Z10" s="7" t="str">
        <f>B10&amp;D10&amp;F10&amp;H10&amp;J10&amp;L10&amp;N10</f>
        <v>1133Análise e Desenvolvimento de Sistemas (T) (Online)00000</v>
      </c>
      <c r="AA10" s="101" t="s">
        <v>641</v>
      </c>
      <c r="AB10" s="102" t="b">
        <f>Z10=AA10</f>
        <v>0</v>
      </c>
      <c r="AC10" s="152">
        <f>IFERROR(P10/F10-1,0)</f>
        <v>0</v>
      </c>
      <c r="AF10" s="61"/>
      <c r="AH10" s="61"/>
      <c r="AI10" s="61"/>
    </row>
    <row r="11" spans="1:38" ht="15.95" customHeight="1" x14ac:dyDescent="0.25">
      <c r="A11" s="1"/>
      <c r="B11" s="22">
        <v>2007</v>
      </c>
      <c r="C11" s="9"/>
      <c r="D11" s="139" t="s">
        <v>76</v>
      </c>
      <c r="E11" s="1"/>
      <c r="F11" s="24" t="s">
        <v>82</v>
      </c>
      <c r="G11" s="25"/>
      <c r="H11" s="24"/>
      <c r="I11" s="25"/>
      <c r="J11" s="24"/>
      <c r="K11" s="26"/>
      <c r="L11" s="24"/>
      <c r="M11" s="25"/>
      <c r="N11" s="24"/>
      <c r="O11" s="1"/>
      <c r="P11" s="148">
        <f t="shared" si="2"/>
        <v>312.69035532994923</v>
      </c>
      <c r="Q11" s="149"/>
      <c r="R11" s="150">
        <f t="shared" si="3"/>
        <v>4.690355329949238</v>
      </c>
      <c r="S11" s="149"/>
      <c r="T11" s="151">
        <v>308</v>
      </c>
      <c r="U11" s="149"/>
      <c r="V11" s="151">
        <f t="shared" si="5"/>
        <v>1876.1421319796955</v>
      </c>
      <c r="W11" s="149"/>
      <c r="X11" s="151">
        <f t="shared" si="6"/>
        <v>1848</v>
      </c>
      <c r="AB11" s="102" t="b">
        <f t="shared" ref="AB11:AB51" si="9">Z11=AA11</f>
        <v>1</v>
      </c>
      <c r="AC11" s="152">
        <f t="shared" si="8"/>
        <v>0</v>
      </c>
      <c r="AF11" s="61"/>
      <c r="AH11" s="61"/>
      <c r="AI11" s="61"/>
    </row>
    <row r="12" spans="1:38" ht="15.95" customHeight="1" x14ac:dyDescent="0.25">
      <c r="A12" s="1"/>
      <c r="B12" s="180">
        <v>1116</v>
      </c>
      <c r="C12" s="9"/>
      <c r="D12" s="179" t="s">
        <v>11</v>
      </c>
      <c r="E12" s="1"/>
      <c r="F12" s="24">
        <f>J12/(1-$N$4)</f>
        <v>400</v>
      </c>
      <c r="G12" s="25"/>
      <c r="H12" s="24">
        <f>F12*$N$4</f>
        <v>40</v>
      </c>
      <c r="I12" s="25"/>
      <c r="J12" s="24">
        <v>360</v>
      </c>
      <c r="K12" s="26"/>
      <c r="L12" s="24">
        <f t="shared" si="0"/>
        <v>2400</v>
      </c>
      <c r="M12" s="25"/>
      <c r="N12" s="24">
        <f t="shared" si="1"/>
        <v>2160</v>
      </c>
      <c r="O12" s="1"/>
      <c r="P12" s="54">
        <f t="shared" si="2"/>
        <v>365.48223350253807</v>
      </c>
      <c r="Q12" s="60"/>
      <c r="R12" s="54">
        <f t="shared" si="3"/>
        <v>5.4822335025380706</v>
      </c>
      <c r="S12" s="60"/>
      <c r="T12" s="54">
        <f t="shared" si="4"/>
        <v>360</v>
      </c>
      <c r="U12" s="60"/>
      <c r="V12" s="54">
        <f t="shared" si="5"/>
        <v>2192.8934010152284</v>
      </c>
      <c r="W12" s="60"/>
      <c r="X12" s="54">
        <f t="shared" si="6"/>
        <v>2160</v>
      </c>
      <c r="Z12" s="7" t="str">
        <f t="shared" si="7"/>
        <v>1116Ciências Contábeis (B)4004036024002160</v>
      </c>
      <c r="AA12" s="101" t="s">
        <v>671</v>
      </c>
      <c r="AB12" s="102" t="b">
        <f t="shared" si="9"/>
        <v>1</v>
      </c>
      <c r="AC12" s="152">
        <f t="shared" si="8"/>
        <v>-8.6294416243654859E-2</v>
      </c>
      <c r="AF12" s="61"/>
      <c r="AH12" s="61"/>
      <c r="AI12" s="61"/>
    </row>
    <row r="13" spans="1:38" ht="15.95" customHeight="1" x14ac:dyDescent="0.25">
      <c r="A13" s="1"/>
      <c r="B13" s="187">
        <v>1116</v>
      </c>
      <c r="C13" s="9"/>
      <c r="D13" s="141" t="s">
        <v>98</v>
      </c>
      <c r="E13" s="1"/>
      <c r="F13" s="24"/>
      <c r="G13" s="25"/>
      <c r="H13" s="24"/>
      <c r="I13" s="25"/>
      <c r="J13" s="24"/>
      <c r="K13" s="26"/>
      <c r="L13" s="24"/>
      <c r="M13" s="25"/>
      <c r="N13" s="24"/>
      <c r="O13" s="1"/>
      <c r="P13" s="157">
        <f t="shared" si="2"/>
        <v>328.93401015228426</v>
      </c>
      <c r="Q13" s="158"/>
      <c r="R13" s="159">
        <f t="shared" si="3"/>
        <v>4.9340101522842641</v>
      </c>
      <c r="S13" s="158"/>
      <c r="T13" s="160">
        <f>ROUND(T12*90%,0)</f>
        <v>324</v>
      </c>
      <c r="U13" s="158"/>
      <c r="V13" s="160">
        <f t="shared" si="5"/>
        <v>1973.6040609137056</v>
      </c>
      <c r="W13" s="158"/>
      <c r="X13" s="160">
        <f t="shared" si="6"/>
        <v>1944</v>
      </c>
      <c r="AB13" s="102" t="b">
        <f t="shared" si="9"/>
        <v>1</v>
      </c>
      <c r="AC13" s="152">
        <f t="shared" si="8"/>
        <v>0</v>
      </c>
      <c r="AF13" s="61"/>
      <c r="AH13" s="61"/>
      <c r="AI13" s="61"/>
    </row>
    <row r="14" spans="1:38" ht="15.95" customHeight="1" x14ac:dyDescent="0.25">
      <c r="A14" s="1"/>
      <c r="B14" s="198">
        <v>1107</v>
      </c>
      <c r="C14" s="9"/>
      <c r="D14" s="140" t="s">
        <v>12</v>
      </c>
      <c r="E14" s="1"/>
      <c r="F14" s="24">
        <f>J14/(1-$N$4)</f>
        <v>361.11111111111109</v>
      </c>
      <c r="G14" s="25"/>
      <c r="H14" s="24">
        <f>F14*$N$4</f>
        <v>36.111111111111107</v>
      </c>
      <c r="I14" s="25"/>
      <c r="J14" s="24">
        <v>325</v>
      </c>
      <c r="K14" s="26"/>
      <c r="L14" s="24">
        <f t="shared" si="0"/>
        <v>2166.6666666666665</v>
      </c>
      <c r="M14" s="25"/>
      <c r="N14" s="24">
        <f t="shared" si="1"/>
        <v>1950</v>
      </c>
      <c r="O14" s="1"/>
      <c r="P14" s="54">
        <f t="shared" ref="P14:P51" si="10">T14/(1-$X$4)</f>
        <v>329.94923857868019</v>
      </c>
      <c r="Q14" s="60"/>
      <c r="R14" s="54">
        <f t="shared" ref="R14:R51" si="11">P14*$X$4</f>
        <v>4.9492385786802027</v>
      </c>
      <c r="S14" s="60"/>
      <c r="T14" s="54">
        <f t="shared" si="4"/>
        <v>325</v>
      </c>
      <c r="U14" s="60"/>
      <c r="V14" s="54">
        <f t="shared" si="5"/>
        <v>1979.6954314720811</v>
      </c>
      <c r="W14" s="60"/>
      <c r="X14" s="54">
        <f t="shared" si="6"/>
        <v>1950</v>
      </c>
      <c r="Z14" s="7" t="str">
        <f t="shared" si="7"/>
        <v>1107Ciências Sociais (L)361,11111111111136,11111111111113252166,666666666671950</v>
      </c>
      <c r="AA14" s="101" t="s">
        <v>672</v>
      </c>
      <c r="AB14" s="102" t="b">
        <f t="shared" si="9"/>
        <v>1</v>
      </c>
      <c r="AC14" s="152">
        <f t="shared" si="8"/>
        <v>-8.6294416243654748E-2</v>
      </c>
      <c r="AF14" s="61"/>
      <c r="AH14" s="61"/>
      <c r="AI14" s="61"/>
    </row>
    <row r="15" spans="1:38" ht="15.95" customHeight="1" x14ac:dyDescent="0.25">
      <c r="A15" s="1"/>
      <c r="B15" s="22">
        <v>2008</v>
      </c>
      <c r="C15" s="9"/>
      <c r="D15" s="139" t="s">
        <v>77</v>
      </c>
      <c r="E15" s="1"/>
      <c r="F15" s="24" t="s">
        <v>82</v>
      </c>
      <c r="G15" s="25"/>
      <c r="H15" s="24"/>
      <c r="I15" s="25"/>
      <c r="J15" s="24"/>
      <c r="K15" s="26"/>
      <c r="L15" s="24"/>
      <c r="M15" s="25"/>
      <c r="N15" s="24"/>
      <c r="O15" s="1"/>
      <c r="P15" s="148">
        <f t="shared" si="10"/>
        <v>312.69035532994923</v>
      </c>
      <c r="Q15" s="149"/>
      <c r="R15" s="150">
        <f t="shared" si="11"/>
        <v>4.690355329949238</v>
      </c>
      <c r="S15" s="149"/>
      <c r="T15" s="151">
        <v>308</v>
      </c>
      <c r="U15" s="149"/>
      <c r="V15" s="151">
        <f>P15*6</f>
        <v>1876.1421319796955</v>
      </c>
      <c r="W15" s="149"/>
      <c r="X15" s="151">
        <f>T15*6</f>
        <v>1848</v>
      </c>
      <c r="AB15" s="102" t="b">
        <f t="shared" si="9"/>
        <v>1</v>
      </c>
      <c r="AC15" s="152">
        <f t="shared" si="8"/>
        <v>0</v>
      </c>
      <c r="AF15" s="61"/>
      <c r="AH15" s="61"/>
      <c r="AI15" s="61"/>
    </row>
    <row r="16" spans="1:38" ht="15.95" customHeight="1" x14ac:dyDescent="0.25">
      <c r="A16" s="1"/>
      <c r="B16" s="198">
        <v>1109</v>
      </c>
      <c r="C16" s="9"/>
      <c r="D16" s="140" t="s">
        <v>13</v>
      </c>
      <c r="E16" s="1"/>
      <c r="F16" s="24">
        <f>J16/(1-$N$4)</f>
        <v>361.11111111111109</v>
      </c>
      <c r="G16" s="25"/>
      <c r="H16" s="24">
        <f>F16*$N$4</f>
        <v>36.111111111111107</v>
      </c>
      <c r="I16" s="25"/>
      <c r="J16" s="24">
        <v>325</v>
      </c>
      <c r="K16" s="26"/>
      <c r="L16" s="24">
        <f t="shared" si="0"/>
        <v>2166.6666666666665</v>
      </c>
      <c r="M16" s="25"/>
      <c r="N16" s="24">
        <f t="shared" si="1"/>
        <v>1950</v>
      </c>
      <c r="O16" s="1"/>
      <c r="P16" s="54">
        <f t="shared" si="10"/>
        <v>329.94923857868019</v>
      </c>
      <c r="Q16" s="60"/>
      <c r="R16" s="54">
        <f t="shared" si="11"/>
        <v>4.9492385786802027</v>
      </c>
      <c r="S16" s="60"/>
      <c r="T16" s="54">
        <f t="shared" si="4"/>
        <v>325</v>
      </c>
      <c r="U16" s="60"/>
      <c r="V16" s="54">
        <f t="shared" si="5"/>
        <v>1979.6954314720811</v>
      </c>
      <c r="W16" s="60"/>
      <c r="X16" s="54">
        <f t="shared" si="6"/>
        <v>1950</v>
      </c>
      <c r="Z16" s="7" t="str">
        <f t="shared" si="7"/>
        <v>1109Filosofia (L)361,11111111111136,11111111111113252166,666666666671950</v>
      </c>
      <c r="AA16" s="101" t="s">
        <v>673</v>
      </c>
      <c r="AB16" s="102" t="b">
        <f t="shared" si="9"/>
        <v>1</v>
      </c>
      <c r="AC16" s="152">
        <f t="shared" si="8"/>
        <v>-8.6294416243654748E-2</v>
      </c>
      <c r="AF16" s="61"/>
      <c r="AH16" s="61"/>
      <c r="AI16" s="61"/>
    </row>
    <row r="17" spans="1:35" ht="15.95" customHeight="1" x14ac:dyDescent="0.25">
      <c r="A17" s="1"/>
      <c r="B17" s="22">
        <v>1112</v>
      </c>
      <c r="C17" s="9"/>
      <c r="D17" s="64" t="s">
        <v>14</v>
      </c>
      <c r="E17" s="1"/>
      <c r="F17" s="24">
        <f>J17/(1-$N$4)</f>
        <v>346.66666666666669</v>
      </c>
      <c r="G17" s="25"/>
      <c r="H17" s="24">
        <f>F17*$N$4</f>
        <v>34.666666666666671</v>
      </c>
      <c r="I17" s="25"/>
      <c r="J17" s="24">
        <v>312</v>
      </c>
      <c r="K17" s="26"/>
      <c r="L17" s="24">
        <f t="shared" si="0"/>
        <v>2080</v>
      </c>
      <c r="M17" s="25"/>
      <c r="N17" s="24">
        <f t="shared" si="1"/>
        <v>1872</v>
      </c>
      <c r="O17" s="1"/>
      <c r="P17" s="54">
        <f t="shared" si="10"/>
        <v>316.75126903553297</v>
      </c>
      <c r="Q17" s="60"/>
      <c r="R17" s="54">
        <f t="shared" si="11"/>
        <v>4.7512690355329941</v>
      </c>
      <c r="S17" s="60"/>
      <c r="T17" s="54">
        <f t="shared" si="4"/>
        <v>312</v>
      </c>
      <c r="U17" s="60"/>
      <c r="V17" s="54">
        <f t="shared" si="5"/>
        <v>1900.5076142131979</v>
      </c>
      <c r="W17" s="60"/>
      <c r="X17" s="54">
        <f t="shared" si="6"/>
        <v>1872</v>
      </c>
      <c r="Z17" s="7" t="str">
        <f t="shared" si="7"/>
        <v>1112Gestão Ambiental (T)346,66666666666734,666666666666731220801872</v>
      </c>
      <c r="AA17" s="101" t="s">
        <v>674</v>
      </c>
      <c r="AB17" s="102" t="b">
        <f t="shared" si="9"/>
        <v>1</v>
      </c>
      <c r="AC17" s="152">
        <f t="shared" si="8"/>
        <v>-8.629441624365497E-2</v>
      </c>
      <c r="AF17" s="61"/>
      <c r="AH17" s="61"/>
      <c r="AI17" s="61"/>
    </row>
    <row r="18" spans="1:35" ht="15.95" customHeight="1" x14ac:dyDescent="0.25">
      <c r="A18" s="1"/>
      <c r="B18" s="180">
        <v>1117</v>
      </c>
      <c r="C18" s="9"/>
      <c r="D18" s="179" t="s">
        <v>91</v>
      </c>
      <c r="E18" s="1"/>
      <c r="F18" s="24">
        <f>J18/(1-$N$4)</f>
        <v>346.66666666666669</v>
      </c>
      <c r="G18" s="25"/>
      <c r="H18" s="24">
        <f>F18*$N$4</f>
        <v>34.666666666666671</v>
      </c>
      <c r="I18" s="25"/>
      <c r="J18" s="24">
        <v>312</v>
      </c>
      <c r="K18" s="26"/>
      <c r="L18" s="24">
        <f t="shared" si="0"/>
        <v>2080</v>
      </c>
      <c r="M18" s="25"/>
      <c r="N18" s="24">
        <f t="shared" si="1"/>
        <v>1872</v>
      </c>
      <c r="O18" s="1"/>
      <c r="P18" s="54">
        <f t="shared" si="10"/>
        <v>316.75126903553297</v>
      </c>
      <c r="Q18" s="60"/>
      <c r="R18" s="54">
        <f t="shared" si="11"/>
        <v>4.7512690355329941</v>
      </c>
      <c r="S18" s="60"/>
      <c r="T18" s="54">
        <f t="shared" si="4"/>
        <v>312</v>
      </c>
      <c r="U18" s="60"/>
      <c r="V18" s="54">
        <f t="shared" ref="V18:V23" si="12">P18*6</f>
        <v>1900.5076142131979</v>
      </c>
      <c r="W18" s="60"/>
      <c r="X18" s="54">
        <f t="shared" ref="X18:X23" si="13">T18*6</f>
        <v>1872</v>
      </c>
      <c r="Z18" s="7" t="str">
        <f t="shared" si="7"/>
        <v>1117Gestão Comercial (T) (Online)346,66666666666734,666666666666731220801872</v>
      </c>
      <c r="AA18" s="101" t="s">
        <v>675</v>
      </c>
      <c r="AB18" s="102" t="b">
        <f t="shared" si="9"/>
        <v>0</v>
      </c>
      <c r="AC18" s="152">
        <f t="shared" si="8"/>
        <v>-8.629441624365497E-2</v>
      </c>
      <c r="AF18" s="61"/>
      <c r="AH18" s="61"/>
      <c r="AI18" s="61"/>
    </row>
    <row r="19" spans="1:35" ht="15.95" customHeight="1" x14ac:dyDescent="0.25">
      <c r="A19" s="1"/>
      <c r="B19" s="187">
        <v>1117</v>
      </c>
      <c r="C19" s="9"/>
      <c r="D19" s="141" t="s">
        <v>109</v>
      </c>
      <c r="E19" s="1"/>
      <c r="F19" s="24" t="s">
        <v>82</v>
      </c>
      <c r="G19" s="25"/>
      <c r="H19" s="24"/>
      <c r="I19" s="25"/>
      <c r="J19" s="24"/>
      <c r="K19" s="26"/>
      <c r="L19" s="24"/>
      <c r="M19" s="25"/>
      <c r="N19" s="24"/>
      <c r="O19" s="1"/>
      <c r="P19" s="144">
        <f t="shared" si="10"/>
        <v>312.69035532994923</v>
      </c>
      <c r="Q19" s="145"/>
      <c r="R19" s="146">
        <f t="shared" si="11"/>
        <v>4.690355329949238</v>
      </c>
      <c r="S19" s="145"/>
      <c r="T19" s="147">
        <v>308</v>
      </c>
      <c r="U19" s="145"/>
      <c r="V19" s="147">
        <f t="shared" si="12"/>
        <v>1876.1421319796955</v>
      </c>
      <c r="W19" s="145"/>
      <c r="X19" s="147">
        <f t="shared" si="13"/>
        <v>1848</v>
      </c>
      <c r="AB19" s="102" t="b">
        <f t="shared" si="9"/>
        <v>1</v>
      </c>
      <c r="AC19" s="152">
        <f t="shared" si="8"/>
        <v>0</v>
      </c>
      <c r="AF19" s="61"/>
      <c r="AH19" s="61"/>
      <c r="AI19" s="61"/>
    </row>
    <row r="20" spans="1:35" ht="15.95" customHeight="1" x14ac:dyDescent="0.25">
      <c r="A20" s="1"/>
      <c r="B20" s="212">
        <v>1129</v>
      </c>
      <c r="C20" s="213"/>
      <c r="D20" s="200" t="s">
        <v>114</v>
      </c>
      <c r="E20" s="1"/>
      <c r="F20" s="220">
        <f>J20/(1-$N$4)</f>
        <v>346.66666666666669</v>
      </c>
      <c r="G20" s="25"/>
      <c r="H20" s="220">
        <f>F20*$N$4</f>
        <v>34.666666666666671</v>
      </c>
      <c r="I20" s="25"/>
      <c r="J20" s="220">
        <v>312</v>
      </c>
      <c r="K20" s="26"/>
      <c r="L20" s="220">
        <f>F20*6</f>
        <v>2080</v>
      </c>
      <c r="M20" s="25"/>
      <c r="N20" s="220">
        <f>J20*6</f>
        <v>1872</v>
      </c>
      <c r="O20" s="1"/>
      <c r="P20" s="201">
        <f t="shared" si="10"/>
        <v>312.69035532994923</v>
      </c>
      <c r="Q20" s="214"/>
      <c r="R20" s="201">
        <f t="shared" si="11"/>
        <v>4.690355329949238</v>
      </c>
      <c r="S20" s="214"/>
      <c r="T20" s="201">
        <f>T19</f>
        <v>308</v>
      </c>
      <c r="U20" s="60"/>
      <c r="V20" s="54">
        <f t="shared" si="12"/>
        <v>1876.1421319796955</v>
      </c>
      <c r="W20" s="60"/>
      <c r="X20" s="54">
        <f t="shared" si="13"/>
        <v>1848</v>
      </c>
      <c r="Z20" s="7" t="str">
        <f t="shared" si="7"/>
        <v>1129Gestão Hospitalar (T) (Online)346,66666666666734,666666666666731220801872</v>
      </c>
      <c r="AA20" s="101" t="s">
        <v>676</v>
      </c>
      <c r="AB20" s="102" t="b">
        <f t="shared" si="9"/>
        <v>0</v>
      </c>
      <c r="AC20" s="152">
        <f t="shared" si="8"/>
        <v>-9.800859039437726E-2</v>
      </c>
      <c r="AF20" s="61"/>
      <c r="AH20" s="61"/>
      <c r="AI20" s="61"/>
    </row>
    <row r="21" spans="1:35" ht="15.95" customHeight="1" x14ac:dyDescent="0.25">
      <c r="A21" s="1"/>
      <c r="B21" s="180">
        <v>1120</v>
      </c>
      <c r="C21" s="9"/>
      <c r="D21" s="179" t="s">
        <v>43</v>
      </c>
      <c r="E21" s="1"/>
      <c r="F21" s="24">
        <f>J21/(1-$N$4)</f>
        <v>346.66666666666669</v>
      </c>
      <c r="G21" s="25"/>
      <c r="H21" s="24">
        <f>F21*$N$4</f>
        <v>34.666666666666671</v>
      </c>
      <c r="I21" s="25"/>
      <c r="J21" s="24">
        <v>312</v>
      </c>
      <c r="K21" s="26"/>
      <c r="L21" s="24">
        <f t="shared" si="0"/>
        <v>2080</v>
      </c>
      <c r="M21" s="25"/>
      <c r="N21" s="24">
        <f t="shared" si="1"/>
        <v>1872</v>
      </c>
      <c r="O21" s="1"/>
      <c r="P21" s="54">
        <f t="shared" si="10"/>
        <v>316.75126903553297</v>
      </c>
      <c r="Q21" s="60"/>
      <c r="R21" s="54">
        <f t="shared" si="11"/>
        <v>4.7512690355329941</v>
      </c>
      <c r="S21" s="60"/>
      <c r="T21" s="54">
        <f t="shared" si="4"/>
        <v>312</v>
      </c>
      <c r="U21" s="60"/>
      <c r="V21" s="54">
        <f t="shared" si="12"/>
        <v>1900.5076142131979</v>
      </c>
      <c r="W21" s="60"/>
      <c r="X21" s="54">
        <f t="shared" si="13"/>
        <v>1872</v>
      </c>
      <c r="Z21" s="7" t="str">
        <f t="shared" si="7"/>
        <v>1120Gestão Portuária (T)346,66666666666734,666666666666731220801872</v>
      </c>
      <c r="AA21" s="101" t="s">
        <v>677</v>
      </c>
      <c r="AB21" s="102" t="b">
        <f t="shared" si="9"/>
        <v>1</v>
      </c>
      <c r="AC21" s="152">
        <f t="shared" si="8"/>
        <v>-8.629441624365497E-2</v>
      </c>
      <c r="AF21" s="61"/>
      <c r="AH21" s="61"/>
      <c r="AI21" s="61"/>
    </row>
    <row r="22" spans="1:35" ht="15.6" customHeight="1" x14ac:dyDescent="0.25">
      <c r="A22" s="1"/>
      <c r="B22" s="187">
        <v>1120</v>
      </c>
      <c r="C22" s="9"/>
      <c r="D22" s="141" t="s">
        <v>92</v>
      </c>
      <c r="E22" s="1"/>
      <c r="F22" s="24" t="s">
        <v>82</v>
      </c>
      <c r="G22" s="25"/>
      <c r="H22" s="24"/>
      <c r="I22" s="25"/>
      <c r="J22" s="24"/>
      <c r="K22" s="26"/>
      <c r="L22" s="24"/>
      <c r="M22" s="25"/>
      <c r="N22" s="24"/>
      <c r="O22" s="1"/>
      <c r="P22" s="144">
        <f t="shared" si="10"/>
        <v>312.69035532994923</v>
      </c>
      <c r="Q22" s="145"/>
      <c r="R22" s="146">
        <f t="shared" si="11"/>
        <v>4.690355329949238</v>
      </c>
      <c r="S22" s="145"/>
      <c r="T22" s="147">
        <v>308</v>
      </c>
      <c r="U22" s="145"/>
      <c r="V22" s="147">
        <f t="shared" si="12"/>
        <v>1876.1421319796955</v>
      </c>
      <c r="W22" s="145"/>
      <c r="X22" s="147">
        <f t="shared" si="13"/>
        <v>1848</v>
      </c>
      <c r="AB22" s="102" t="b">
        <f t="shared" si="9"/>
        <v>1</v>
      </c>
      <c r="AC22" s="152">
        <f t="shared" si="8"/>
        <v>0</v>
      </c>
      <c r="AF22" s="61"/>
      <c r="AH22" s="61"/>
      <c r="AI22" s="61"/>
    </row>
    <row r="23" spans="1:35" ht="15.95" customHeight="1" x14ac:dyDescent="0.25">
      <c r="A23" s="1"/>
      <c r="B23" s="212"/>
      <c r="C23" s="213"/>
      <c r="D23" s="200" t="s">
        <v>97</v>
      </c>
      <c r="E23" s="1"/>
      <c r="F23" s="220" t="s">
        <v>82</v>
      </c>
      <c r="G23" s="25"/>
      <c r="H23" s="220"/>
      <c r="I23" s="25"/>
      <c r="J23" s="220"/>
      <c r="K23" s="26"/>
      <c r="L23" s="220"/>
      <c r="M23" s="25"/>
      <c r="N23" s="220"/>
      <c r="O23" s="1"/>
      <c r="P23" s="201">
        <f t="shared" si="10"/>
        <v>312.69035532994923</v>
      </c>
      <c r="Q23" s="214"/>
      <c r="R23" s="201">
        <f t="shared" si="11"/>
        <v>4.690355329949238</v>
      </c>
      <c r="S23" s="214"/>
      <c r="T23" s="201">
        <f>T20</f>
        <v>308</v>
      </c>
      <c r="U23" s="60"/>
      <c r="V23" s="54">
        <f t="shared" si="12"/>
        <v>1876.1421319796955</v>
      </c>
      <c r="W23" s="60"/>
      <c r="X23" s="54">
        <f t="shared" si="13"/>
        <v>1848</v>
      </c>
      <c r="AA23" s="101"/>
      <c r="AB23" s="102" t="b">
        <f t="shared" si="9"/>
        <v>1</v>
      </c>
      <c r="AC23" s="152">
        <f t="shared" si="8"/>
        <v>0</v>
      </c>
      <c r="AF23" s="61"/>
      <c r="AH23" s="61"/>
      <c r="AI23" s="61"/>
    </row>
    <row r="24" spans="1:35" ht="15.95" customHeight="1" x14ac:dyDescent="0.25">
      <c r="A24" s="1"/>
      <c r="B24" s="22">
        <v>1105</v>
      </c>
      <c r="C24" s="9"/>
      <c r="D24" s="64" t="s">
        <v>15</v>
      </c>
      <c r="E24" s="1"/>
      <c r="F24" s="24">
        <f>J24/(1-$N$4)</f>
        <v>346.66666666666669</v>
      </c>
      <c r="G24" s="25"/>
      <c r="H24" s="24">
        <f>F24*$N$4</f>
        <v>34.666666666666671</v>
      </c>
      <c r="I24" s="25"/>
      <c r="J24" s="24">
        <v>312</v>
      </c>
      <c r="K24" s="26"/>
      <c r="L24" s="24">
        <f t="shared" si="0"/>
        <v>2080</v>
      </c>
      <c r="M24" s="25"/>
      <c r="N24" s="24">
        <f t="shared" si="1"/>
        <v>1872</v>
      </c>
      <c r="O24" s="1"/>
      <c r="P24" s="54">
        <f t="shared" si="10"/>
        <v>316.75126903553297</v>
      </c>
      <c r="Q24" s="60"/>
      <c r="R24" s="54">
        <f t="shared" si="11"/>
        <v>4.7512690355329941</v>
      </c>
      <c r="S24" s="60"/>
      <c r="T24" s="54">
        <f t="shared" si="4"/>
        <v>312</v>
      </c>
      <c r="U24" s="60"/>
      <c r="V24" s="54">
        <f t="shared" si="5"/>
        <v>1900.5076142131979</v>
      </c>
      <c r="W24" s="60"/>
      <c r="X24" s="54">
        <f t="shared" si="6"/>
        <v>1872</v>
      </c>
      <c r="Z24" s="7" t="str">
        <f t="shared" si="7"/>
        <v>1105Gestão de Recursos Humanos (T)346,66666666666734,666666666666731220801872</v>
      </c>
      <c r="AA24" s="101" t="s">
        <v>678</v>
      </c>
      <c r="AB24" s="102" t="b">
        <f t="shared" si="9"/>
        <v>1</v>
      </c>
      <c r="AC24" s="152">
        <f t="shared" si="8"/>
        <v>-8.629441624365497E-2</v>
      </c>
      <c r="AF24" s="61"/>
      <c r="AH24" s="61"/>
      <c r="AI24" s="61"/>
    </row>
    <row r="25" spans="1:35" ht="15.95" customHeight="1" x14ac:dyDescent="0.25">
      <c r="A25" s="1"/>
      <c r="B25" s="180">
        <v>1128</v>
      </c>
      <c r="C25" s="9"/>
      <c r="D25" s="179" t="s">
        <v>42</v>
      </c>
      <c r="E25" s="1"/>
      <c r="F25" s="24">
        <f>J25/(1-$N$4)</f>
        <v>346.66666666666669</v>
      </c>
      <c r="G25" s="25"/>
      <c r="H25" s="24">
        <f>F25*$N$4</f>
        <v>34.666666666666671</v>
      </c>
      <c r="I25" s="25"/>
      <c r="J25" s="24">
        <v>312</v>
      </c>
      <c r="K25" s="26"/>
      <c r="L25" s="24">
        <f t="shared" si="0"/>
        <v>2080</v>
      </c>
      <c r="M25" s="25"/>
      <c r="N25" s="24">
        <f t="shared" si="1"/>
        <v>1872</v>
      </c>
      <c r="O25" s="1"/>
      <c r="P25" s="54">
        <f t="shared" si="10"/>
        <v>316.75126903553297</v>
      </c>
      <c r="Q25" s="60"/>
      <c r="R25" s="54">
        <f t="shared" si="11"/>
        <v>4.7512690355329941</v>
      </c>
      <c r="S25" s="60"/>
      <c r="T25" s="54">
        <f t="shared" si="4"/>
        <v>312</v>
      </c>
      <c r="U25" s="60"/>
      <c r="V25" s="54">
        <f>P25*6</f>
        <v>1900.5076142131979</v>
      </c>
      <c r="W25" s="60"/>
      <c r="X25" s="54">
        <f>T25*6</f>
        <v>1872</v>
      </c>
      <c r="Z25" s="7" t="str">
        <f t="shared" si="7"/>
        <v>1128Gestão de Seguros (T)346,66666666666734,666666666666731220801872</v>
      </c>
      <c r="AA25" s="101" t="s">
        <v>679</v>
      </c>
      <c r="AB25" s="102" t="b">
        <f t="shared" si="9"/>
        <v>1</v>
      </c>
      <c r="AC25" s="152">
        <f t="shared" si="8"/>
        <v>-8.629441624365497E-2</v>
      </c>
      <c r="AF25" s="61"/>
      <c r="AH25" s="61"/>
      <c r="AI25" s="61"/>
    </row>
    <row r="26" spans="1:35" ht="15.95" customHeight="1" x14ac:dyDescent="0.25">
      <c r="A26" s="1"/>
      <c r="B26" s="187">
        <v>1128</v>
      </c>
      <c r="C26" s="9"/>
      <c r="D26" s="141" t="s">
        <v>93</v>
      </c>
      <c r="E26" s="1"/>
      <c r="F26" s="24" t="s">
        <v>82</v>
      </c>
      <c r="G26" s="25"/>
      <c r="H26" s="24"/>
      <c r="I26" s="25"/>
      <c r="J26" s="24"/>
      <c r="K26" s="26"/>
      <c r="L26" s="24"/>
      <c r="M26" s="25"/>
      <c r="N26" s="24"/>
      <c r="O26" s="1"/>
      <c r="P26" s="144">
        <f t="shared" si="10"/>
        <v>312.69035532994923</v>
      </c>
      <c r="Q26" s="145"/>
      <c r="R26" s="146">
        <f t="shared" si="11"/>
        <v>4.690355329949238</v>
      </c>
      <c r="S26" s="145"/>
      <c r="T26" s="147">
        <v>308</v>
      </c>
      <c r="U26" s="145"/>
      <c r="V26" s="147">
        <f>P26*6</f>
        <v>1876.1421319796955</v>
      </c>
      <c r="W26" s="145"/>
      <c r="X26" s="147">
        <f>T26*6</f>
        <v>1848</v>
      </c>
      <c r="AB26" s="102" t="b">
        <f t="shared" si="9"/>
        <v>1</v>
      </c>
      <c r="AC26" s="152">
        <f t="shared" si="8"/>
        <v>0</v>
      </c>
      <c r="AF26" s="61"/>
      <c r="AH26" s="61"/>
      <c r="AI26" s="61"/>
    </row>
    <row r="27" spans="1:35" ht="15.95" customHeight="1" x14ac:dyDescent="0.25">
      <c r="A27" s="9"/>
      <c r="B27" s="198">
        <v>1125</v>
      </c>
      <c r="C27" s="9"/>
      <c r="D27" s="197" t="s">
        <v>17</v>
      </c>
      <c r="E27" s="28"/>
      <c r="F27" s="24">
        <f>J27/(1-$N$4)</f>
        <v>346.66666666666669</v>
      </c>
      <c r="G27" s="9"/>
      <c r="H27" s="24">
        <f>F27*$N$4</f>
        <v>34.666666666666671</v>
      </c>
      <c r="I27" s="9"/>
      <c r="J27" s="24">
        <v>312</v>
      </c>
      <c r="K27" s="28"/>
      <c r="L27" s="24">
        <f t="shared" si="0"/>
        <v>2080</v>
      </c>
      <c r="M27" s="29"/>
      <c r="N27" s="24">
        <f t="shared" si="1"/>
        <v>1872</v>
      </c>
      <c r="O27" s="9"/>
      <c r="P27" s="54">
        <f t="shared" si="10"/>
        <v>316.75126903553297</v>
      </c>
      <c r="Q27" s="60"/>
      <c r="R27" s="54">
        <f t="shared" si="11"/>
        <v>4.7512690355329941</v>
      </c>
      <c r="S27" s="60"/>
      <c r="T27" s="54">
        <f t="shared" si="4"/>
        <v>312</v>
      </c>
      <c r="U27" s="60"/>
      <c r="V27" s="54">
        <f t="shared" si="5"/>
        <v>1900.5076142131979</v>
      </c>
      <c r="W27" s="60"/>
      <c r="X27" s="54">
        <f t="shared" si="6"/>
        <v>1872</v>
      </c>
      <c r="Z27" s="7" t="str">
        <f t="shared" si="7"/>
        <v>1125Gestão da Tecnologia da Informação (T)346,66666666666734,666666666666731220801872</v>
      </c>
      <c r="AA27" s="101" t="s">
        <v>680</v>
      </c>
      <c r="AB27" s="102" t="b">
        <f t="shared" si="9"/>
        <v>1</v>
      </c>
      <c r="AC27" s="152">
        <f t="shared" si="8"/>
        <v>-8.629441624365497E-2</v>
      </c>
      <c r="AF27" s="61"/>
      <c r="AH27" s="61"/>
      <c r="AI27" s="61"/>
    </row>
    <row r="28" spans="1:35" ht="15.95" customHeight="1" x14ac:dyDescent="0.25">
      <c r="A28" s="1"/>
      <c r="B28" s="198">
        <v>1110</v>
      </c>
      <c r="C28" s="199"/>
      <c r="D28" s="140" t="s">
        <v>18</v>
      </c>
      <c r="E28" s="1"/>
      <c r="F28" s="24">
        <f>J28/(1-$N$4)</f>
        <v>346.66666666666669</v>
      </c>
      <c r="G28" s="25"/>
      <c r="H28" s="24">
        <f>F28*$N$4</f>
        <v>34.666666666666671</v>
      </c>
      <c r="I28" s="25"/>
      <c r="J28" s="24">
        <v>312</v>
      </c>
      <c r="K28" s="26"/>
      <c r="L28" s="24">
        <f t="shared" si="0"/>
        <v>2080</v>
      </c>
      <c r="M28" s="25"/>
      <c r="N28" s="24">
        <f t="shared" si="1"/>
        <v>1872</v>
      </c>
      <c r="O28" s="1"/>
      <c r="P28" s="54">
        <f t="shared" si="10"/>
        <v>316.75126903553297</v>
      </c>
      <c r="Q28" s="60"/>
      <c r="R28" s="54">
        <f t="shared" si="11"/>
        <v>4.7512690355329941</v>
      </c>
      <c r="S28" s="60"/>
      <c r="T28" s="54">
        <f t="shared" si="4"/>
        <v>312</v>
      </c>
      <c r="U28" s="60"/>
      <c r="V28" s="54">
        <f t="shared" si="5"/>
        <v>1900.5076142131979</v>
      </c>
      <c r="W28" s="60"/>
      <c r="X28" s="54">
        <f t="shared" si="6"/>
        <v>1872</v>
      </c>
      <c r="Z28" s="7" t="str">
        <f t="shared" si="7"/>
        <v>1110Gestão de Turismo (T)346,66666666666734,666666666666731220801872</v>
      </c>
      <c r="AA28" s="101" t="s">
        <v>681</v>
      </c>
      <c r="AB28" s="102" t="b">
        <f t="shared" si="9"/>
        <v>1</v>
      </c>
      <c r="AC28" s="152">
        <f t="shared" si="8"/>
        <v>-8.629441624365497E-2</v>
      </c>
      <c r="AF28" s="61"/>
      <c r="AH28" s="61"/>
      <c r="AI28" s="61"/>
    </row>
    <row r="29" spans="1:35" ht="15.95" customHeight="1" x14ac:dyDescent="0.25">
      <c r="A29" s="1"/>
      <c r="B29" s="22">
        <v>1114</v>
      </c>
      <c r="C29" s="9"/>
      <c r="D29" s="64" t="s">
        <v>19</v>
      </c>
      <c r="E29" s="1"/>
      <c r="F29" s="24">
        <f>J29/(1-$N$4)</f>
        <v>346.66666666666669</v>
      </c>
      <c r="G29" s="25"/>
      <c r="H29" s="24">
        <f>F29*$N$4</f>
        <v>34.666666666666671</v>
      </c>
      <c r="I29" s="25"/>
      <c r="J29" s="24">
        <v>312</v>
      </c>
      <c r="K29" s="26"/>
      <c r="L29" s="24">
        <f t="shared" si="0"/>
        <v>2080</v>
      </c>
      <c r="M29" s="25"/>
      <c r="N29" s="24">
        <f t="shared" si="1"/>
        <v>1872</v>
      </c>
      <c r="O29" s="1"/>
      <c r="P29" s="54">
        <f t="shared" si="10"/>
        <v>316.75126903553297</v>
      </c>
      <c r="Q29" s="60"/>
      <c r="R29" s="54">
        <f t="shared" si="11"/>
        <v>4.7512690355329941</v>
      </c>
      <c r="S29" s="60"/>
      <c r="T29" s="54">
        <f t="shared" si="4"/>
        <v>312</v>
      </c>
      <c r="U29" s="60"/>
      <c r="V29" s="54">
        <f t="shared" si="5"/>
        <v>1900.5076142131979</v>
      </c>
      <c r="W29" s="60"/>
      <c r="X29" s="54">
        <f t="shared" si="6"/>
        <v>1872</v>
      </c>
      <c r="Z29" s="7" t="str">
        <f t="shared" si="7"/>
        <v>1114Gestão Financeira (T)346,66666666666734,666666666666731220801872</v>
      </c>
      <c r="AA29" s="101" t="s">
        <v>682</v>
      </c>
      <c r="AB29" s="102" t="b">
        <f t="shared" si="9"/>
        <v>1</v>
      </c>
      <c r="AC29" s="152">
        <f t="shared" si="8"/>
        <v>-8.629441624365497E-2</v>
      </c>
      <c r="AF29" s="61"/>
      <c r="AH29" s="61"/>
      <c r="AI29" s="61"/>
    </row>
    <row r="30" spans="1:35" ht="15.95" customHeight="1" x14ac:dyDescent="0.25">
      <c r="A30" s="1"/>
      <c r="B30" s="22">
        <v>1132</v>
      </c>
      <c r="C30" s="9"/>
      <c r="D30" s="141" t="s">
        <v>94</v>
      </c>
      <c r="E30" s="1"/>
      <c r="F30" s="24" t="s">
        <v>82</v>
      </c>
      <c r="G30" s="25"/>
      <c r="H30" s="24"/>
      <c r="I30" s="25"/>
      <c r="J30" s="24"/>
      <c r="K30" s="26"/>
      <c r="L30" s="24"/>
      <c r="M30" s="25"/>
      <c r="N30" s="24"/>
      <c r="O30" s="1"/>
      <c r="P30" s="144">
        <f t="shared" si="10"/>
        <v>312.69035532994923</v>
      </c>
      <c r="Q30" s="145"/>
      <c r="R30" s="146">
        <f t="shared" si="11"/>
        <v>4.690355329949238</v>
      </c>
      <c r="S30" s="145"/>
      <c r="T30" s="147">
        <v>308</v>
      </c>
      <c r="U30" s="145"/>
      <c r="V30" s="147">
        <f t="shared" si="5"/>
        <v>1876.1421319796955</v>
      </c>
      <c r="W30" s="145"/>
      <c r="X30" s="147">
        <f t="shared" si="6"/>
        <v>1848</v>
      </c>
      <c r="AB30" s="102" t="b">
        <f t="shared" si="9"/>
        <v>1</v>
      </c>
      <c r="AC30" s="152">
        <f t="shared" si="8"/>
        <v>0</v>
      </c>
      <c r="AF30" s="61"/>
      <c r="AH30" s="61"/>
      <c r="AI30" s="61"/>
    </row>
    <row r="31" spans="1:35" ht="15.95" customHeight="1" x14ac:dyDescent="0.25">
      <c r="A31" s="1"/>
      <c r="B31" s="22">
        <v>1115</v>
      </c>
      <c r="C31" s="9"/>
      <c r="D31" s="64" t="s">
        <v>20</v>
      </c>
      <c r="E31" s="1"/>
      <c r="F31" s="24">
        <f>J31/(1-$N$4)</f>
        <v>346.66666666666669</v>
      </c>
      <c r="G31" s="25"/>
      <c r="H31" s="24">
        <f>F31*$N$4</f>
        <v>34.666666666666671</v>
      </c>
      <c r="I31" s="25"/>
      <c r="J31" s="24">
        <v>312</v>
      </c>
      <c r="K31" s="26"/>
      <c r="L31" s="24">
        <f t="shared" si="0"/>
        <v>2080</v>
      </c>
      <c r="M31" s="25"/>
      <c r="N31" s="24">
        <f t="shared" si="1"/>
        <v>1872</v>
      </c>
      <c r="O31" s="1"/>
      <c r="P31" s="54">
        <f t="shared" si="10"/>
        <v>316.75126903553297</v>
      </c>
      <c r="Q31" s="60"/>
      <c r="R31" s="54">
        <f t="shared" si="11"/>
        <v>4.7512690355329941</v>
      </c>
      <c r="S31" s="60"/>
      <c r="T31" s="54">
        <f t="shared" si="4"/>
        <v>312</v>
      </c>
      <c r="U31" s="60"/>
      <c r="V31" s="54">
        <f t="shared" si="5"/>
        <v>1900.5076142131979</v>
      </c>
      <c r="W31" s="60"/>
      <c r="X31" s="54">
        <f t="shared" si="6"/>
        <v>1872</v>
      </c>
      <c r="Z31" s="7" t="str">
        <f t="shared" si="7"/>
        <v>1115Gestão Pública (T)346,66666666666734,666666666666731220801872</v>
      </c>
      <c r="AA31" s="101" t="s">
        <v>683</v>
      </c>
      <c r="AB31" s="102" t="b">
        <f t="shared" si="9"/>
        <v>1</v>
      </c>
      <c r="AC31" s="152">
        <f t="shared" si="8"/>
        <v>-8.629441624365497E-2</v>
      </c>
      <c r="AF31" s="61"/>
      <c r="AH31" s="61"/>
      <c r="AI31" s="61"/>
    </row>
    <row r="32" spans="1:35" ht="15.95" customHeight="1" x14ac:dyDescent="0.25">
      <c r="A32" s="1"/>
      <c r="B32" s="22">
        <v>1126</v>
      </c>
      <c r="C32" s="9"/>
      <c r="D32" s="64" t="s">
        <v>44</v>
      </c>
      <c r="E32" s="1"/>
      <c r="F32" s="24">
        <f>J32/(1-$N$4)</f>
        <v>346.66666666666669</v>
      </c>
      <c r="G32" s="25"/>
      <c r="H32" s="24">
        <f>F32*$N$4</f>
        <v>34.666666666666671</v>
      </c>
      <c r="I32" s="25"/>
      <c r="J32" s="24">
        <v>312</v>
      </c>
      <c r="K32" s="26"/>
      <c r="L32" s="24">
        <f t="shared" si="0"/>
        <v>2080</v>
      </c>
      <c r="M32" s="25"/>
      <c r="N32" s="24">
        <f t="shared" si="1"/>
        <v>1872</v>
      </c>
      <c r="O32" s="1"/>
      <c r="P32" s="54">
        <f t="shared" si="10"/>
        <v>316.75126903553297</v>
      </c>
      <c r="Q32" s="60"/>
      <c r="R32" s="54">
        <f t="shared" si="11"/>
        <v>4.7512690355329941</v>
      </c>
      <c r="S32" s="60"/>
      <c r="T32" s="54">
        <f t="shared" si="4"/>
        <v>312</v>
      </c>
      <c r="U32" s="60"/>
      <c r="V32" s="54">
        <f t="shared" si="5"/>
        <v>1900.5076142131979</v>
      </c>
      <c r="W32" s="60"/>
      <c r="X32" s="54">
        <f t="shared" si="6"/>
        <v>1872</v>
      </c>
      <c r="Z32" s="7" t="str">
        <f t="shared" si="7"/>
        <v>1126Jogos Digitais (T)346,66666666666734,666666666666731220801872</v>
      </c>
      <c r="AA32" s="101" t="s">
        <v>684</v>
      </c>
      <c r="AB32" s="102" t="b">
        <f t="shared" si="9"/>
        <v>1</v>
      </c>
      <c r="AC32" s="152">
        <f t="shared" si="8"/>
        <v>-8.629441624365497E-2</v>
      </c>
      <c r="AF32" s="61"/>
      <c r="AH32" s="61"/>
      <c r="AI32" s="61"/>
    </row>
    <row r="33" spans="1:35" ht="15.95" customHeight="1" x14ac:dyDescent="0.25">
      <c r="A33" s="1"/>
      <c r="B33" s="198">
        <v>1122</v>
      </c>
      <c r="C33" s="199"/>
      <c r="D33" s="140" t="s">
        <v>21</v>
      </c>
      <c r="E33" s="1"/>
      <c r="F33" s="24">
        <f>J33/(1-$N$4)</f>
        <v>361.11111111111109</v>
      </c>
      <c r="G33" s="25"/>
      <c r="H33" s="24">
        <f>F33*$N$4</f>
        <v>36.111111111111107</v>
      </c>
      <c r="I33" s="25"/>
      <c r="J33" s="24">
        <v>325</v>
      </c>
      <c r="K33" s="26"/>
      <c r="L33" s="24">
        <f t="shared" si="0"/>
        <v>2166.6666666666665</v>
      </c>
      <c r="M33" s="25"/>
      <c r="N33" s="24">
        <f t="shared" si="1"/>
        <v>1950</v>
      </c>
      <c r="O33" s="1"/>
      <c r="P33" s="54">
        <f t="shared" si="10"/>
        <v>329.94923857868019</v>
      </c>
      <c r="Q33" s="60"/>
      <c r="R33" s="54">
        <f t="shared" si="11"/>
        <v>4.9492385786802027</v>
      </c>
      <c r="S33" s="60"/>
      <c r="T33" s="54">
        <f t="shared" si="4"/>
        <v>325</v>
      </c>
      <c r="U33" s="60"/>
      <c r="V33" s="54">
        <f t="shared" si="5"/>
        <v>1979.6954314720811</v>
      </c>
      <c r="W33" s="60"/>
      <c r="X33" s="54">
        <f t="shared" si="6"/>
        <v>1950</v>
      </c>
      <c r="Z33" s="7" t="str">
        <f t="shared" si="7"/>
        <v>1122Letras - Língua Estrangeira (L)361,11111111111136,11111111111113252166,666666666671950</v>
      </c>
      <c r="AA33" s="101" t="s">
        <v>685</v>
      </c>
      <c r="AB33" s="102" t="b">
        <f t="shared" si="9"/>
        <v>1</v>
      </c>
      <c r="AC33" s="152">
        <f t="shared" si="8"/>
        <v>-8.6294416243654748E-2</v>
      </c>
      <c r="AF33" s="61"/>
      <c r="AH33" s="61"/>
      <c r="AI33" s="61"/>
    </row>
    <row r="34" spans="1:35" ht="15.95" customHeight="1" x14ac:dyDescent="0.25">
      <c r="A34" s="1"/>
      <c r="B34" s="198">
        <v>1121</v>
      </c>
      <c r="C34" s="199"/>
      <c r="D34" s="140" t="s">
        <v>22</v>
      </c>
      <c r="E34" s="1"/>
      <c r="F34" s="24">
        <f>J34/(1-$N$4)</f>
        <v>361.11111111111109</v>
      </c>
      <c r="G34" s="25"/>
      <c r="H34" s="24">
        <f>F34*$N$4</f>
        <v>36.111111111111107</v>
      </c>
      <c r="I34" s="25"/>
      <c r="J34" s="24">
        <v>325</v>
      </c>
      <c r="K34" s="26"/>
      <c r="L34" s="24">
        <f t="shared" si="0"/>
        <v>2166.6666666666665</v>
      </c>
      <c r="M34" s="25"/>
      <c r="N34" s="24">
        <f t="shared" si="1"/>
        <v>1950</v>
      </c>
      <c r="O34" s="1"/>
      <c r="P34" s="54">
        <f t="shared" si="10"/>
        <v>329.94923857868019</v>
      </c>
      <c r="Q34" s="60"/>
      <c r="R34" s="54">
        <f t="shared" si="11"/>
        <v>4.9492385786802027</v>
      </c>
      <c r="S34" s="60"/>
      <c r="T34" s="54">
        <f t="shared" si="4"/>
        <v>325</v>
      </c>
      <c r="U34" s="60"/>
      <c r="V34" s="54">
        <f t="shared" si="5"/>
        <v>1979.6954314720811</v>
      </c>
      <c r="W34" s="60"/>
      <c r="X34" s="54">
        <f t="shared" si="6"/>
        <v>1950</v>
      </c>
      <c r="Z34" s="7" t="str">
        <f t="shared" si="7"/>
        <v>1121Letras - Língua Portuguesa (L)361,11111111111136,11111111111113252166,666666666671950</v>
      </c>
      <c r="AA34" s="101" t="s">
        <v>686</v>
      </c>
      <c r="AB34" s="102" t="b">
        <f t="shared" si="9"/>
        <v>1</v>
      </c>
      <c r="AC34" s="152">
        <f t="shared" si="8"/>
        <v>-8.6294416243654748E-2</v>
      </c>
      <c r="AF34" s="61"/>
      <c r="AH34" s="61"/>
      <c r="AI34" s="61"/>
    </row>
    <row r="35" spans="1:35" ht="15.95" customHeight="1" x14ac:dyDescent="0.25">
      <c r="A35" s="1"/>
      <c r="B35" s="22">
        <v>2009</v>
      </c>
      <c r="C35" s="9"/>
      <c r="D35" s="139" t="s">
        <v>78</v>
      </c>
      <c r="E35" s="1"/>
      <c r="F35" s="24" t="s">
        <v>82</v>
      </c>
      <c r="G35" s="25"/>
      <c r="H35" s="24"/>
      <c r="I35" s="25"/>
      <c r="J35" s="24"/>
      <c r="K35" s="26"/>
      <c r="L35" s="24"/>
      <c r="M35" s="25"/>
      <c r="N35" s="24"/>
      <c r="O35" s="1"/>
      <c r="P35" s="148">
        <f t="shared" si="10"/>
        <v>312.69035532994923</v>
      </c>
      <c r="Q35" s="149"/>
      <c r="R35" s="150">
        <f t="shared" si="11"/>
        <v>4.690355329949238</v>
      </c>
      <c r="S35" s="149"/>
      <c r="T35" s="151">
        <v>308</v>
      </c>
      <c r="U35" s="149"/>
      <c r="V35" s="151">
        <f>P35*6</f>
        <v>1876.1421319796955</v>
      </c>
      <c r="W35" s="149"/>
      <c r="X35" s="151">
        <f>T35*6</f>
        <v>1848</v>
      </c>
      <c r="AB35" s="102" t="b">
        <f t="shared" si="9"/>
        <v>1</v>
      </c>
      <c r="AC35" s="152">
        <f t="shared" si="8"/>
        <v>0</v>
      </c>
      <c r="AF35" s="61"/>
      <c r="AH35" s="61"/>
      <c r="AI35" s="61"/>
    </row>
    <row r="36" spans="1:35" ht="15.95" customHeight="1" x14ac:dyDescent="0.25">
      <c r="A36" s="1"/>
      <c r="B36" s="198">
        <v>1101</v>
      </c>
      <c r="C36" s="199"/>
      <c r="D36" s="140" t="s">
        <v>23</v>
      </c>
      <c r="E36" s="1"/>
      <c r="F36" s="24">
        <f>J36/(1-$N$4)</f>
        <v>361.11111111111109</v>
      </c>
      <c r="G36" s="25"/>
      <c r="H36" s="24">
        <f>F36*$N$4</f>
        <v>36.111111111111107</v>
      </c>
      <c r="I36" s="25"/>
      <c r="J36" s="24">
        <v>325</v>
      </c>
      <c r="K36" s="26"/>
      <c r="L36" s="24">
        <f t="shared" si="0"/>
        <v>2166.6666666666665</v>
      </c>
      <c r="M36" s="25"/>
      <c r="N36" s="24">
        <f t="shared" si="1"/>
        <v>1950</v>
      </c>
      <c r="O36" s="1"/>
      <c r="P36" s="54">
        <f t="shared" si="10"/>
        <v>329.94923857868019</v>
      </c>
      <c r="Q36" s="60"/>
      <c r="R36" s="54">
        <f t="shared" si="11"/>
        <v>4.9492385786802027</v>
      </c>
      <c r="S36" s="60"/>
      <c r="T36" s="54">
        <f t="shared" si="4"/>
        <v>325</v>
      </c>
      <c r="U36" s="60"/>
      <c r="V36" s="54">
        <f t="shared" si="5"/>
        <v>1979.6954314720811</v>
      </c>
      <c r="W36" s="60"/>
      <c r="X36" s="54">
        <f t="shared" si="6"/>
        <v>1950</v>
      </c>
      <c r="Z36" s="7" t="str">
        <f t="shared" si="7"/>
        <v>1101Letras Português / Espanhol (L)361,11111111111136,11111111111113252166,666666666671950</v>
      </c>
      <c r="AA36" s="101" t="s">
        <v>687</v>
      </c>
      <c r="AB36" s="102" t="b">
        <f t="shared" si="9"/>
        <v>1</v>
      </c>
      <c r="AC36" s="152">
        <f t="shared" si="8"/>
        <v>-8.6294416243654748E-2</v>
      </c>
      <c r="AF36" s="61"/>
      <c r="AH36" s="61"/>
      <c r="AI36" s="61"/>
    </row>
    <row r="37" spans="1:35" ht="15.95" customHeight="1" x14ac:dyDescent="0.25">
      <c r="A37" s="1"/>
      <c r="B37" s="22">
        <v>2010</v>
      </c>
      <c r="C37" s="9"/>
      <c r="D37" s="139" t="s">
        <v>79</v>
      </c>
      <c r="E37" s="1"/>
      <c r="F37" s="24" t="s">
        <v>82</v>
      </c>
      <c r="G37" s="25"/>
      <c r="H37" s="24"/>
      <c r="I37" s="25"/>
      <c r="J37" s="24"/>
      <c r="K37" s="26"/>
      <c r="L37" s="24"/>
      <c r="M37" s="25"/>
      <c r="N37" s="24"/>
      <c r="O37" s="1"/>
      <c r="P37" s="148">
        <f t="shared" si="10"/>
        <v>312.69035532994923</v>
      </c>
      <c r="Q37" s="149"/>
      <c r="R37" s="150">
        <f t="shared" si="11"/>
        <v>4.690355329949238</v>
      </c>
      <c r="S37" s="149"/>
      <c r="T37" s="151">
        <v>308</v>
      </c>
      <c r="U37" s="149"/>
      <c r="V37" s="151">
        <f>P37*6</f>
        <v>1876.1421319796955</v>
      </c>
      <c r="W37" s="149"/>
      <c r="X37" s="151">
        <f>T37*6</f>
        <v>1848</v>
      </c>
      <c r="AB37" s="102" t="b">
        <f t="shared" si="9"/>
        <v>1</v>
      </c>
      <c r="AC37" s="152">
        <f t="shared" si="8"/>
        <v>0</v>
      </c>
      <c r="AF37" s="61"/>
      <c r="AH37" s="61"/>
      <c r="AI37" s="61"/>
    </row>
    <row r="38" spans="1:35" ht="15.95" customHeight="1" x14ac:dyDescent="0.25">
      <c r="A38" s="1"/>
      <c r="B38" s="22">
        <v>1106</v>
      </c>
      <c r="C38" s="9"/>
      <c r="D38" s="64" t="s">
        <v>24</v>
      </c>
      <c r="E38" s="1"/>
      <c r="F38" s="24">
        <f>J38/(1-$N$4)</f>
        <v>346.66666666666669</v>
      </c>
      <c r="G38" s="25"/>
      <c r="H38" s="24">
        <f>F38*$N$4</f>
        <v>34.666666666666671</v>
      </c>
      <c r="I38" s="25"/>
      <c r="J38" s="24">
        <v>312</v>
      </c>
      <c r="K38" s="26"/>
      <c r="L38" s="24">
        <f t="shared" si="0"/>
        <v>2080</v>
      </c>
      <c r="M38" s="25"/>
      <c r="N38" s="24">
        <f t="shared" si="1"/>
        <v>1872</v>
      </c>
      <c r="O38" s="1"/>
      <c r="P38" s="54">
        <f t="shared" si="10"/>
        <v>316.75126903553297</v>
      </c>
      <c r="Q38" s="60"/>
      <c r="R38" s="54">
        <f t="shared" si="11"/>
        <v>4.7512690355329941</v>
      </c>
      <c r="S38" s="60"/>
      <c r="T38" s="54">
        <f t="shared" si="4"/>
        <v>312</v>
      </c>
      <c r="U38" s="60"/>
      <c r="V38" s="54">
        <f t="shared" si="5"/>
        <v>1900.5076142131979</v>
      </c>
      <c r="W38" s="60"/>
      <c r="X38" s="54">
        <f t="shared" si="6"/>
        <v>1872</v>
      </c>
      <c r="Z38" s="7" t="str">
        <f t="shared" si="7"/>
        <v>1106Logística (T)346,66666666666734,666666666666731220801872</v>
      </c>
      <c r="AA38" s="101" t="s">
        <v>688</v>
      </c>
      <c r="AB38" s="102" t="b">
        <f t="shared" si="9"/>
        <v>1</v>
      </c>
      <c r="AC38" s="152">
        <f t="shared" si="8"/>
        <v>-8.629441624365497E-2</v>
      </c>
      <c r="AF38" s="61"/>
      <c r="AH38" s="61"/>
      <c r="AI38" s="61"/>
    </row>
    <row r="39" spans="1:35" ht="15.6" customHeight="1" x14ac:dyDescent="0.25">
      <c r="A39" s="1"/>
      <c r="B39" s="22">
        <v>1131</v>
      </c>
      <c r="C39" s="9"/>
      <c r="D39" s="64" t="s">
        <v>25</v>
      </c>
      <c r="E39" s="1"/>
      <c r="F39" s="24">
        <f>J39/(1-$N$4)</f>
        <v>346.66666666666669</v>
      </c>
      <c r="G39" s="25"/>
      <c r="H39" s="24">
        <f>F39*$N$4</f>
        <v>34.666666666666671</v>
      </c>
      <c r="I39" s="25"/>
      <c r="J39" s="24">
        <v>312</v>
      </c>
      <c r="K39" s="26"/>
      <c r="L39" s="24">
        <f t="shared" si="0"/>
        <v>2080</v>
      </c>
      <c r="M39" s="25"/>
      <c r="N39" s="24">
        <f t="shared" si="1"/>
        <v>1872</v>
      </c>
      <c r="O39" s="1"/>
      <c r="P39" s="54">
        <f t="shared" si="10"/>
        <v>316.75126903553297</v>
      </c>
      <c r="Q39" s="60"/>
      <c r="R39" s="54">
        <f t="shared" si="11"/>
        <v>4.7512690355329941</v>
      </c>
      <c r="S39" s="60"/>
      <c r="T39" s="54">
        <f t="shared" si="4"/>
        <v>312</v>
      </c>
      <c r="U39" s="60"/>
      <c r="V39" s="54">
        <f t="shared" si="5"/>
        <v>1900.5076142131979</v>
      </c>
      <c r="W39" s="60"/>
      <c r="X39" s="54">
        <f t="shared" si="6"/>
        <v>1872</v>
      </c>
      <c r="Z39" s="7" t="str">
        <f t="shared" si="7"/>
        <v>1131Marketing (T)346,66666666666734,666666666666731220801872</v>
      </c>
      <c r="AA39" s="101" t="s">
        <v>689</v>
      </c>
      <c r="AB39" s="102" t="b">
        <f t="shared" si="9"/>
        <v>0</v>
      </c>
      <c r="AC39" s="152">
        <f t="shared" si="8"/>
        <v>-8.629441624365497E-2</v>
      </c>
      <c r="AF39" s="61"/>
      <c r="AH39" s="61"/>
      <c r="AI39" s="61"/>
    </row>
    <row r="40" spans="1:35" ht="15.95" customHeight="1" x14ac:dyDescent="0.25">
      <c r="A40" s="1"/>
      <c r="B40" s="212">
        <v>1131</v>
      </c>
      <c r="C40" s="213"/>
      <c r="D40" s="200" t="s">
        <v>113</v>
      </c>
      <c r="E40" s="1"/>
      <c r="F40" s="220">
        <f>J40/(1-$N$4)</f>
        <v>312.22222222222223</v>
      </c>
      <c r="G40" s="25"/>
      <c r="H40" s="220">
        <f>F40*$N$4</f>
        <v>31.222222222222225</v>
      </c>
      <c r="I40" s="25"/>
      <c r="J40" s="220">
        <v>281</v>
      </c>
      <c r="K40" s="26"/>
      <c r="L40" s="220">
        <f t="shared" si="0"/>
        <v>1873.3333333333335</v>
      </c>
      <c r="M40" s="25"/>
      <c r="N40" s="220">
        <f t="shared" si="1"/>
        <v>1686</v>
      </c>
      <c r="O40" s="1"/>
      <c r="P40" s="201">
        <f t="shared" si="10"/>
        <v>285.2791878172589</v>
      </c>
      <c r="Q40" s="214"/>
      <c r="R40" s="201">
        <f t="shared" si="11"/>
        <v>4.2791878172588831</v>
      </c>
      <c r="S40" s="214"/>
      <c r="T40" s="201">
        <f t="shared" si="4"/>
        <v>281</v>
      </c>
      <c r="U40" s="60"/>
      <c r="V40" s="54">
        <f>P40*6</f>
        <v>1711.6751269035535</v>
      </c>
      <c r="W40" s="60"/>
      <c r="X40" s="54">
        <f>T40*6</f>
        <v>1686</v>
      </c>
      <c r="Z40" s="7" t="str">
        <f t="shared" si="7"/>
        <v>1131Marketing (T) - currículo 6 (online)312,22222222222231,22222222222222811873,333333333331686</v>
      </c>
      <c r="AA40" s="101" t="s">
        <v>690</v>
      </c>
      <c r="AB40" s="102" t="b">
        <f t="shared" si="9"/>
        <v>0</v>
      </c>
      <c r="AC40" s="152">
        <f t="shared" si="8"/>
        <v>-8.6294416243654748E-2</v>
      </c>
      <c r="AF40" s="61"/>
      <c r="AH40" s="61"/>
      <c r="AI40" s="61"/>
    </row>
    <row r="41" spans="1:35" ht="15.95" customHeight="1" x14ac:dyDescent="0.25">
      <c r="A41" s="1"/>
      <c r="B41" s="22">
        <v>1104</v>
      </c>
      <c r="C41" s="9"/>
      <c r="D41" s="141" t="s">
        <v>95</v>
      </c>
      <c r="E41" s="1"/>
      <c r="F41" s="24" t="s">
        <v>82</v>
      </c>
      <c r="G41" s="25"/>
      <c r="H41" s="24"/>
      <c r="I41" s="25"/>
      <c r="J41" s="24"/>
      <c r="K41" s="26"/>
      <c r="L41" s="24"/>
      <c r="M41" s="25"/>
      <c r="N41" s="24"/>
      <c r="O41" s="1"/>
      <c r="P41" s="144">
        <f>T41/(1-$X$4)</f>
        <v>312.69035532994923</v>
      </c>
      <c r="Q41" s="145"/>
      <c r="R41" s="146">
        <f>P41*$X$4</f>
        <v>4.690355329949238</v>
      </c>
      <c r="S41" s="145"/>
      <c r="T41" s="147">
        <v>308</v>
      </c>
      <c r="U41" s="145"/>
      <c r="V41" s="147">
        <f>P41*6</f>
        <v>1876.1421319796955</v>
      </c>
      <c r="W41" s="145"/>
      <c r="X41" s="147">
        <f>T41*6</f>
        <v>1848</v>
      </c>
      <c r="AB41" s="102" t="b">
        <f>Z41=AA41</f>
        <v>1</v>
      </c>
      <c r="AC41" s="152">
        <f>IFERROR(P41/F41-1,0)</f>
        <v>0</v>
      </c>
      <c r="AF41" s="61"/>
      <c r="AH41" s="61"/>
      <c r="AI41" s="61"/>
    </row>
    <row r="42" spans="1:35" ht="15.95" customHeight="1" x14ac:dyDescent="0.25">
      <c r="A42" s="1"/>
      <c r="B42" s="198">
        <v>1111</v>
      </c>
      <c r="C42" s="199"/>
      <c r="D42" s="140" t="s">
        <v>40</v>
      </c>
      <c r="E42" s="1"/>
      <c r="F42" s="24">
        <f>J42/(1-$N$4)</f>
        <v>361.11111111111109</v>
      </c>
      <c r="G42" s="25"/>
      <c r="H42" s="24">
        <f>F42*$N$4</f>
        <v>36.111111111111107</v>
      </c>
      <c r="I42" s="25"/>
      <c r="J42" s="24">
        <v>325</v>
      </c>
      <c r="K42" s="26"/>
      <c r="L42" s="24">
        <f t="shared" si="0"/>
        <v>2166.6666666666665</v>
      </c>
      <c r="M42" s="25"/>
      <c r="N42" s="24">
        <f t="shared" si="1"/>
        <v>1950</v>
      </c>
      <c r="O42" s="1"/>
      <c r="P42" s="54">
        <f t="shared" si="10"/>
        <v>329.94923857868019</v>
      </c>
      <c r="Q42" s="60"/>
      <c r="R42" s="54">
        <f t="shared" si="11"/>
        <v>4.9492385786802027</v>
      </c>
      <c r="S42" s="60"/>
      <c r="T42" s="54">
        <f t="shared" si="4"/>
        <v>325</v>
      </c>
      <c r="U42" s="60"/>
      <c r="V42" s="54">
        <f>P42*6</f>
        <v>1979.6954314720811</v>
      </c>
      <c r="W42" s="60"/>
      <c r="X42" s="54">
        <f>T42*6</f>
        <v>1950</v>
      </c>
      <c r="Z42" s="7" t="str">
        <f t="shared" si="7"/>
        <v>1111Matemática (L)361,11111111111136,11111111111113252166,666666666671950</v>
      </c>
      <c r="AA42" s="101" t="s">
        <v>691</v>
      </c>
      <c r="AB42" s="102" t="b">
        <f t="shared" si="9"/>
        <v>1</v>
      </c>
      <c r="AC42" s="152">
        <f t="shared" si="8"/>
        <v>-8.6294416243654748E-2</v>
      </c>
      <c r="AF42" s="61"/>
      <c r="AH42" s="61"/>
      <c r="AI42" s="61"/>
    </row>
    <row r="43" spans="1:35" ht="15.95" customHeight="1" x14ac:dyDescent="0.25">
      <c r="A43" s="1"/>
      <c r="B43" s="22">
        <v>2006</v>
      </c>
      <c r="C43" s="9"/>
      <c r="D43" s="139" t="s">
        <v>80</v>
      </c>
      <c r="E43" s="1"/>
      <c r="F43" s="24" t="s">
        <v>82</v>
      </c>
      <c r="G43" s="25"/>
      <c r="H43" s="24"/>
      <c r="I43" s="25"/>
      <c r="J43" s="24"/>
      <c r="K43" s="26"/>
      <c r="L43" s="24"/>
      <c r="M43" s="25"/>
      <c r="N43" s="24"/>
      <c r="O43" s="1"/>
      <c r="P43" s="148">
        <f t="shared" si="10"/>
        <v>312.69035532994923</v>
      </c>
      <c r="Q43" s="149"/>
      <c r="R43" s="150">
        <f t="shared" si="11"/>
        <v>4.690355329949238</v>
      </c>
      <c r="S43" s="149"/>
      <c r="T43" s="151">
        <v>308</v>
      </c>
      <c r="U43" s="149"/>
      <c r="V43" s="151">
        <f>P43*6</f>
        <v>1876.1421319796955</v>
      </c>
      <c r="W43" s="149"/>
      <c r="X43" s="151">
        <f>T43*6</f>
        <v>1848</v>
      </c>
      <c r="AB43" s="102" t="b">
        <f t="shared" si="9"/>
        <v>1</v>
      </c>
      <c r="AC43" s="152">
        <f t="shared" si="8"/>
        <v>0</v>
      </c>
      <c r="AF43" s="61"/>
      <c r="AH43" s="61"/>
      <c r="AI43" s="61"/>
    </row>
    <row r="44" spans="1:35" x14ac:dyDescent="0.25">
      <c r="A44" s="1"/>
      <c r="B44" s="22">
        <v>1102</v>
      </c>
      <c r="C44" s="9"/>
      <c r="D44" s="64" t="s">
        <v>26</v>
      </c>
      <c r="E44" s="1"/>
      <c r="F44" s="24">
        <f>J44/(1-$N$4)</f>
        <v>361.11111111111109</v>
      </c>
      <c r="G44" s="25"/>
      <c r="H44" s="24">
        <f>F44*$N$4</f>
        <v>36.111111111111107</v>
      </c>
      <c r="I44" s="25"/>
      <c r="J44" s="24">
        <v>325</v>
      </c>
      <c r="K44" s="26"/>
      <c r="L44" s="24">
        <f t="shared" si="0"/>
        <v>2166.6666666666665</v>
      </c>
      <c r="M44" s="25"/>
      <c r="N44" s="24">
        <f t="shared" si="1"/>
        <v>1950</v>
      </c>
      <c r="O44" s="1"/>
      <c r="P44" s="54">
        <f t="shared" si="10"/>
        <v>329.94923857868019</v>
      </c>
      <c r="Q44" s="60"/>
      <c r="R44" s="54">
        <f t="shared" si="11"/>
        <v>4.9492385786802027</v>
      </c>
      <c r="S44" s="60"/>
      <c r="T44" s="54">
        <f t="shared" si="4"/>
        <v>325</v>
      </c>
      <c r="U44" s="60"/>
      <c r="V44" s="54">
        <f t="shared" si="5"/>
        <v>1979.6954314720811</v>
      </c>
      <c r="W44" s="60"/>
      <c r="X44" s="54">
        <f t="shared" si="6"/>
        <v>1950</v>
      </c>
      <c r="Z44" s="7" t="str">
        <f t="shared" si="7"/>
        <v>1102Pedagogia (L) - Docência na Ed Infantil e nas Séries Iniciais do EF361,11111111111136,11111111111113252166,666666666671950</v>
      </c>
      <c r="AA44" s="101" t="s">
        <v>692</v>
      </c>
      <c r="AB44" s="102" t="b">
        <f t="shared" si="9"/>
        <v>1</v>
      </c>
      <c r="AC44" s="152">
        <f t="shared" si="8"/>
        <v>-8.6294416243654748E-2</v>
      </c>
      <c r="AF44" s="61"/>
      <c r="AH44" s="61"/>
      <c r="AI44" s="61"/>
    </row>
    <row r="45" spans="1:35" ht="15.95" customHeight="1" x14ac:dyDescent="0.25">
      <c r="A45" s="1"/>
      <c r="B45" s="22">
        <v>2005</v>
      </c>
      <c r="C45" s="9"/>
      <c r="D45" s="139" t="s">
        <v>81</v>
      </c>
      <c r="E45" s="1"/>
      <c r="F45" s="24" t="s">
        <v>82</v>
      </c>
      <c r="G45" s="25"/>
      <c r="H45" s="24"/>
      <c r="I45" s="25"/>
      <c r="J45" s="24"/>
      <c r="K45" s="26"/>
      <c r="L45" s="24"/>
      <c r="M45" s="25"/>
      <c r="N45" s="24"/>
      <c r="O45" s="1"/>
      <c r="P45" s="148">
        <f t="shared" si="10"/>
        <v>312.69035532994923</v>
      </c>
      <c r="Q45" s="149"/>
      <c r="R45" s="150">
        <f t="shared" si="11"/>
        <v>4.690355329949238</v>
      </c>
      <c r="S45" s="149"/>
      <c r="T45" s="151">
        <v>308</v>
      </c>
      <c r="U45" s="149"/>
      <c r="V45" s="151">
        <f>P45*6</f>
        <v>1876.1421319796955</v>
      </c>
      <c r="W45" s="149"/>
      <c r="X45" s="151">
        <f>T45*6</f>
        <v>1848</v>
      </c>
      <c r="AB45" s="102" t="b">
        <f t="shared" si="9"/>
        <v>1</v>
      </c>
      <c r="AC45" s="152">
        <f t="shared" si="8"/>
        <v>0</v>
      </c>
      <c r="AF45" s="61"/>
      <c r="AH45" s="61"/>
      <c r="AI45" s="61"/>
    </row>
    <row r="46" spans="1:35" ht="30" x14ac:dyDescent="0.25">
      <c r="A46" s="1"/>
      <c r="B46" s="22">
        <v>1108</v>
      </c>
      <c r="C46" s="9"/>
      <c r="D46" s="64" t="s">
        <v>35</v>
      </c>
      <c r="E46" s="1"/>
      <c r="F46" s="24">
        <f>J46/(1-$N$4)</f>
        <v>346.66666666666669</v>
      </c>
      <c r="G46" s="25"/>
      <c r="H46" s="24">
        <f>F46*$N$4</f>
        <v>34.666666666666671</v>
      </c>
      <c r="I46" s="25"/>
      <c r="J46" s="24">
        <v>312</v>
      </c>
      <c r="K46" s="26"/>
      <c r="L46" s="24">
        <f t="shared" si="0"/>
        <v>2080</v>
      </c>
      <c r="M46" s="25"/>
      <c r="N46" s="24">
        <f t="shared" si="1"/>
        <v>1872</v>
      </c>
      <c r="O46" s="1"/>
      <c r="P46" s="54">
        <f t="shared" si="10"/>
        <v>316.75126903553297</v>
      </c>
      <c r="Q46" s="60"/>
      <c r="R46" s="54">
        <f t="shared" si="11"/>
        <v>4.7512690355329941</v>
      </c>
      <c r="S46" s="60"/>
      <c r="T46" s="54">
        <f t="shared" si="4"/>
        <v>312</v>
      </c>
      <c r="U46" s="60"/>
      <c r="V46" s="54">
        <f t="shared" si="5"/>
        <v>1900.5076142131979</v>
      </c>
      <c r="W46" s="60"/>
      <c r="X46" s="54">
        <f t="shared" si="6"/>
        <v>1872</v>
      </c>
      <c r="Z46" s="7" t="str">
        <f t="shared" si="7"/>
        <v>1108Processos Gerenciais - Gestão de Pequenas e Médias Empresas (T)346,66666666666734,666666666666731220801872</v>
      </c>
      <c r="AA46" s="101" t="s">
        <v>693</v>
      </c>
      <c r="AB46" s="102" t="b">
        <f t="shared" si="9"/>
        <v>1</v>
      </c>
      <c r="AC46" s="152">
        <f t="shared" si="8"/>
        <v>-8.629441624365497E-2</v>
      </c>
      <c r="AF46" s="61"/>
      <c r="AH46" s="61"/>
      <c r="AI46" s="61"/>
    </row>
    <row r="47" spans="1:35" ht="15.95" customHeight="1" x14ac:dyDescent="0.25">
      <c r="A47" s="1"/>
      <c r="B47" s="180">
        <v>1127</v>
      </c>
      <c r="C47" s="9"/>
      <c r="D47" s="179" t="s">
        <v>45</v>
      </c>
      <c r="E47" s="1"/>
      <c r="F47" s="24">
        <f>J47/(1-$N$4)</f>
        <v>346.66666666666669</v>
      </c>
      <c r="G47" s="25"/>
      <c r="H47" s="24">
        <f>F47*$N$4</f>
        <v>34.666666666666671</v>
      </c>
      <c r="I47" s="25"/>
      <c r="J47" s="24">
        <v>312</v>
      </c>
      <c r="K47" s="26"/>
      <c r="L47" s="24">
        <f t="shared" si="0"/>
        <v>2080</v>
      </c>
      <c r="M47" s="25"/>
      <c r="N47" s="24">
        <f t="shared" si="1"/>
        <v>1872</v>
      </c>
      <c r="O47" s="1"/>
      <c r="P47" s="54">
        <f t="shared" si="10"/>
        <v>316.75126903553297</v>
      </c>
      <c r="Q47" s="60"/>
      <c r="R47" s="54">
        <f t="shared" si="11"/>
        <v>4.7512690355329941</v>
      </c>
      <c r="S47" s="60"/>
      <c r="T47" s="54">
        <f t="shared" si="4"/>
        <v>312</v>
      </c>
      <c r="U47" s="60"/>
      <c r="V47" s="54">
        <f>P47*6</f>
        <v>1900.5076142131979</v>
      </c>
      <c r="W47" s="60"/>
      <c r="X47" s="54">
        <f t="shared" si="6"/>
        <v>1872</v>
      </c>
      <c r="Z47" s="7" t="str">
        <f t="shared" si="7"/>
        <v>1127Segurança Pública (T)346,66666666666734,666666666666731220801872</v>
      </c>
      <c r="AA47" s="101" t="s">
        <v>694</v>
      </c>
      <c r="AB47" s="102" t="b">
        <f t="shared" si="9"/>
        <v>1</v>
      </c>
      <c r="AC47" s="152">
        <f t="shared" si="8"/>
        <v>-8.629441624365497E-2</v>
      </c>
      <c r="AF47" s="61"/>
      <c r="AH47" s="61"/>
      <c r="AI47" s="61"/>
    </row>
    <row r="48" spans="1:35" ht="15.95" customHeight="1" x14ac:dyDescent="0.25">
      <c r="A48" s="1"/>
      <c r="B48" s="99">
        <v>1127</v>
      </c>
      <c r="C48" s="100"/>
      <c r="D48" s="141" t="s">
        <v>103</v>
      </c>
      <c r="E48" s="1"/>
      <c r="F48" s="24" t="s">
        <v>82</v>
      </c>
      <c r="G48" s="25"/>
      <c r="H48" s="24"/>
      <c r="I48" s="25"/>
      <c r="J48" s="24"/>
      <c r="K48" s="26"/>
      <c r="L48" s="24"/>
      <c r="M48" s="25"/>
      <c r="N48" s="24"/>
      <c r="O48" s="1"/>
      <c r="P48" s="144">
        <f t="shared" si="10"/>
        <v>312.69035532994923</v>
      </c>
      <c r="Q48" s="145"/>
      <c r="R48" s="146">
        <f t="shared" si="11"/>
        <v>4.690355329949238</v>
      </c>
      <c r="S48" s="145"/>
      <c r="T48" s="147">
        <v>308</v>
      </c>
      <c r="U48" s="145"/>
      <c r="V48" s="147">
        <f>P48*6</f>
        <v>1876.1421319796955</v>
      </c>
      <c r="W48" s="145"/>
      <c r="X48" s="147">
        <f>T48*6</f>
        <v>1848</v>
      </c>
      <c r="AB48" s="102" t="b">
        <f t="shared" si="9"/>
        <v>1</v>
      </c>
      <c r="AC48" s="152">
        <f t="shared" si="8"/>
        <v>0</v>
      </c>
      <c r="AF48" s="61"/>
      <c r="AH48" s="61"/>
      <c r="AI48" s="61"/>
    </row>
    <row r="49" spans="1:35" ht="15.95" customHeight="1" x14ac:dyDescent="0.25">
      <c r="A49" s="1"/>
      <c r="B49" s="198">
        <v>1123</v>
      </c>
      <c r="C49" s="199"/>
      <c r="D49" s="140" t="s">
        <v>28</v>
      </c>
      <c r="E49" s="1"/>
      <c r="F49" s="24">
        <f>J49/(1-$N$4)</f>
        <v>400</v>
      </c>
      <c r="G49" s="25"/>
      <c r="H49" s="24">
        <f>F49*$N$4</f>
        <v>40</v>
      </c>
      <c r="I49" s="25"/>
      <c r="J49" s="24">
        <v>360</v>
      </c>
      <c r="K49" s="26"/>
      <c r="L49" s="24">
        <f t="shared" si="0"/>
        <v>2400</v>
      </c>
      <c r="M49" s="25"/>
      <c r="N49" s="24">
        <f t="shared" si="1"/>
        <v>2160</v>
      </c>
      <c r="O49" s="1"/>
      <c r="P49" s="54">
        <f t="shared" si="10"/>
        <v>365.48223350253807</v>
      </c>
      <c r="Q49" s="60"/>
      <c r="R49" s="54">
        <f t="shared" si="11"/>
        <v>5.4822335025380706</v>
      </c>
      <c r="S49" s="60"/>
      <c r="T49" s="54">
        <f t="shared" si="4"/>
        <v>360</v>
      </c>
      <c r="U49" s="60"/>
      <c r="V49" s="54">
        <f t="shared" si="5"/>
        <v>2192.8934010152284</v>
      </c>
      <c r="W49" s="60"/>
      <c r="X49" s="54">
        <f t="shared" si="6"/>
        <v>2160</v>
      </c>
      <c r="Z49" s="7" t="str">
        <f t="shared" si="7"/>
        <v>1123Sistemas de Informação (B)4004036024002160</v>
      </c>
      <c r="AA49" s="101" t="s">
        <v>695</v>
      </c>
      <c r="AB49" s="102" t="b">
        <f t="shared" si="9"/>
        <v>1</v>
      </c>
      <c r="AC49" s="152">
        <f t="shared" si="8"/>
        <v>-8.6294416243654859E-2</v>
      </c>
      <c r="AF49" s="61"/>
      <c r="AH49" s="61"/>
      <c r="AI49" s="61"/>
    </row>
    <row r="50" spans="1:35" ht="15.95" customHeight="1" x14ac:dyDescent="0.25">
      <c r="A50" s="1"/>
      <c r="B50" s="22">
        <v>1103</v>
      </c>
      <c r="C50" s="9"/>
      <c r="D50" s="64" t="s">
        <v>29</v>
      </c>
      <c r="E50" s="1"/>
      <c r="F50" s="24">
        <f>J50/(1-$N$4)</f>
        <v>400</v>
      </c>
      <c r="G50" s="25"/>
      <c r="H50" s="24">
        <f>F50*$N$4</f>
        <v>40</v>
      </c>
      <c r="I50" s="25"/>
      <c r="J50" s="24">
        <v>360</v>
      </c>
      <c r="K50" s="26"/>
      <c r="L50" s="24">
        <f t="shared" si="0"/>
        <v>2400</v>
      </c>
      <c r="M50" s="25"/>
      <c r="N50" s="24">
        <f t="shared" si="1"/>
        <v>2160</v>
      </c>
      <c r="O50" s="1"/>
      <c r="P50" s="54">
        <f t="shared" si="10"/>
        <v>365.48223350253807</v>
      </c>
      <c r="Q50" s="60"/>
      <c r="R50" s="54">
        <f t="shared" si="11"/>
        <v>5.4822335025380706</v>
      </c>
      <c r="S50" s="60"/>
      <c r="T50" s="54">
        <f t="shared" si="4"/>
        <v>360</v>
      </c>
      <c r="U50" s="60"/>
      <c r="V50" s="54">
        <f t="shared" si="5"/>
        <v>2192.8934010152284</v>
      </c>
      <c r="W50" s="60"/>
      <c r="X50" s="54">
        <f t="shared" si="6"/>
        <v>2160</v>
      </c>
      <c r="Z50" s="7" t="str">
        <f t="shared" si="7"/>
        <v>1103Teologia (B)4004036024002160</v>
      </c>
      <c r="AA50" s="101" t="s">
        <v>696</v>
      </c>
      <c r="AB50" s="102" t="b">
        <f t="shared" si="9"/>
        <v>1</v>
      </c>
      <c r="AC50" s="152">
        <f t="shared" si="8"/>
        <v>-8.6294416243654859E-2</v>
      </c>
      <c r="AF50" s="61"/>
      <c r="AH50" s="61"/>
      <c r="AI50" s="61"/>
    </row>
    <row r="51" spans="1:35" ht="15.95" customHeight="1" x14ac:dyDescent="0.25">
      <c r="A51" s="1"/>
      <c r="B51" s="22">
        <v>1163</v>
      </c>
      <c r="C51" s="9"/>
      <c r="D51" s="64" t="s">
        <v>30</v>
      </c>
      <c r="E51" s="1"/>
      <c r="F51" s="24">
        <f>J51/(1-$N$4)</f>
        <v>325.55555555555554</v>
      </c>
      <c r="G51" s="25"/>
      <c r="H51" s="24">
        <f>F51*$N$4</f>
        <v>32.555555555555557</v>
      </c>
      <c r="I51" s="25"/>
      <c r="J51" s="24">
        <v>293</v>
      </c>
      <c r="K51" s="26"/>
      <c r="L51" s="24">
        <f t="shared" si="0"/>
        <v>1953.3333333333333</v>
      </c>
      <c r="M51" s="25"/>
      <c r="N51" s="24">
        <f t="shared" si="1"/>
        <v>1758</v>
      </c>
      <c r="O51" s="1"/>
      <c r="P51" s="54">
        <f t="shared" si="10"/>
        <v>297.46192893401013</v>
      </c>
      <c r="Q51" s="60"/>
      <c r="R51" s="54">
        <f t="shared" si="11"/>
        <v>4.4619289340101522</v>
      </c>
      <c r="S51" s="60"/>
      <c r="T51" s="54">
        <f t="shared" si="4"/>
        <v>293</v>
      </c>
      <c r="U51" s="60"/>
      <c r="V51" s="54">
        <f t="shared" si="5"/>
        <v>1784.7715736040609</v>
      </c>
      <c r="W51" s="60"/>
      <c r="X51" s="54">
        <f t="shared" si="6"/>
        <v>1758</v>
      </c>
      <c r="Z51" s="7" t="str">
        <f t="shared" si="7"/>
        <v>1163Teologia (I)325,55555555555632,55555555555562931953,333333333331758</v>
      </c>
      <c r="AA51" s="101" t="s">
        <v>697</v>
      </c>
      <c r="AB51" s="102" t="b">
        <f t="shared" si="9"/>
        <v>1</v>
      </c>
      <c r="AC51" s="152">
        <f t="shared" si="8"/>
        <v>-8.6294416243654859E-2</v>
      </c>
      <c r="AF51" s="61"/>
      <c r="AH51" s="61"/>
      <c r="AI51" s="61"/>
    </row>
    <row r="52" spans="1:35" ht="15.95" customHeight="1" x14ac:dyDescent="0.25">
      <c r="A52" s="9"/>
      <c r="B52" s="31"/>
      <c r="C52" s="9"/>
      <c r="D52" s="28"/>
      <c r="E52" s="28"/>
      <c r="F52" s="28"/>
      <c r="G52" s="9"/>
      <c r="H52" s="9"/>
      <c r="I52" s="9"/>
      <c r="J52" s="32"/>
      <c r="K52" s="28"/>
      <c r="L52" s="9"/>
      <c r="M52" s="9"/>
      <c r="N52" s="28"/>
      <c r="O52" s="9"/>
      <c r="P52" s="61"/>
      <c r="T52" s="61"/>
      <c r="AA52" s="101"/>
      <c r="AB52" s="102"/>
      <c r="AC52" s="152"/>
    </row>
    <row r="53" spans="1:35" x14ac:dyDescent="0.25">
      <c r="A53" s="33"/>
      <c r="B53" s="346" t="s">
        <v>31</v>
      </c>
      <c r="C53" s="346"/>
      <c r="D53" s="346"/>
      <c r="E53" s="346"/>
      <c r="F53" s="346"/>
      <c r="G53" s="346"/>
      <c r="H53" s="346"/>
      <c r="I53" s="346"/>
      <c r="J53" s="346"/>
      <c r="K53" s="346"/>
      <c r="L53" s="346"/>
      <c r="M53" s="346"/>
      <c r="N53" s="346"/>
      <c r="O53" s="33"/>
      <c r="T53" s="152"/>
      <c r="AA53" s="101"/>
      <c r="AC53" s="152"/>
    </row>
    <row r="54" spans="1:35" ht="21.75" customHeight="1" x14ac:dyDescent="0.25">
      <c r="A54" s="9"/>
      <c r="B54" s="31"/>
      <c r="C54" s="9"/>
      <c r="D54" s="28"/>
      <c r="E54" s="28"/>
      <c r="F54" s="28"/>
      <c r="G54" s="9"/>
      <c r="H54" s="9"/>
      <c r="I54" s="9"/>
      <c r="J54" s="32"/>
      <c r="K54" s="28"/>
      <c r="L54" s="9"/>
      <c r="M54" s="9"/>
      <c r="N54" s="34"/>
      <c r="O54" s="9"/>
      <c r="P54" s="61"/>
      <c r="T54" s="61"/>
      <c r="V54" s="61"/>
      <c r="X54" s="61"/>
    </row>
    <row r="55" spans="1:35" x14ac:dyDescent="0.25">
      <c r="A55" s="35"/>
      <c r="B55" s="347" t="s">
        <v>32</v>
      </c>
      <c r="C55" s="347"/>
      <c r="D55" s="347"/>
      <c r="E55" s="347"/>
      <c r="F55" s="347"/>
      <c r="G55" s="347"/>
      <c r="H55" s="347"/>
      <c r="I55" s="347"/>
      <c r="J55" s="347"/>
      <c r="K55" s="347"/>
      <c r="L55" s="347"/>
      <c r="M55" s="347"/>
      <c r="N55" s="347"/>
      <c r="O55" s="35"/>
      <c r="V55" s="61"/>
      <c r="X55" s="61"/>
    </row>
    <row r="56" spans="1:35" ht="15" customHeight="1" x14ac:dyDescent="0.25">
      <c r="A56" s="9"/>
      <c r="B56" s="349" t="s">
        <v>34</v>
      </c>
      <c r="C56" s="349"/>
      <c r="D56" s="349"/>
      <c r="E56" s="349"/>
      <c r="F56" s="349"/>
      <c r="G56" s="349"/>
      <c r="H56" s="349"/>
      <c r="I56" s="349"/>
      <c r="J56" s="349"/>
      <c r="K56" s="9"/>
      <c r="L56" s="9"/>
      <c r="M56" s="9"/>
      <c r="N56" s="38"/>
      <c r="O56" s="9"/>
      <c r="V56" s="61"/>
      <c r="X56" s="61"/>
    </row>
    <row r="57" spans="1:35" x14ac:dyDescent="0.25">
      <c r="A57" s="35"/>
      <c r="B57" s="348"/>
      <c r="C57" s="348"/>
      <c r="D57" s="348"/>
      <c r="E57" s="348"/>
      <c r="F57" s="348"/>
      <c r="G57" s="348"/>
      <c r="H57" s="348"/>
      <c r="I57" s="348"/>
      <c r="J57" s="348"/>
      <c r="K57" s="39"/>
      <c r="L57" s="39"/>
      <c r="M57" s="9"/>
      <c r="N57" s="39"/>
      <c r="O57" s="35"/>
    </row>
    <row r="58" spans="1:35" ht="15" customHeight="1" x14ac:dyDescent="0.25">
      <c r="A58" s="35"/>
      <c r="B58" s="348" t="s">
        <v>61</v>
      </c>
      <c r="C58" s="348"/>
      <c r="D58" s="348"/>
      <c r="E58" s="348"/>
      <c r="F58" s="348"/>
      <c r="G58" s="348"/>
      <c r="H58" s="348"/>
      <c r="I58" s="348"/>
      <c r="J58" s="348"/>
      <c r="K58" s="88"/>
      <c r="L58" s="88"/>
      <c r="M58" s="9"/>
      <c r="N58" s="88"/>
      <c r="O58" s="35"/>
    </row>
    <row r="59" spans="1:35" x14ac:dyDescent="0.25">
      <c r="A59" s="26"/>
      <c r="B59" s="35"/>
      <c r="C59" s="9"/>
      <c r="D59" s="35"/>
      <c r="E59" s="35"/>
      <c r="F59" s="35"/>
      <c r="G59" s="9"/>
      <c r="H59" s="35"/>
      <c r="I59" s="9"/>
      <c r="J59" s="35"/>
      <c r="K59" s="35"/>
      <c r="L59" s="35"/>
      <c r="M59" s="9"/>
      <c r="N59" s="35"/>
      <c r="O59" s="26"/>
    </row>
    <row r="60" spans="1:35" ht="15.75" customHeight="1" x14ac:dyDescent="0.25">
      <c r="A60" s="26"/>
      <c r="B60" s="344" t="s">
        <v>33</v>
      </c>
      <c r="C60" s="344"/>
      <c r="D60" s="344"/>
      <c r="E60" s="344"/>
      <c r="F60" s="344"/>
      <c r="G60" s="344"/>
      <c r="H60" s="344"/>
      <c r="I60" s="344"/>
      <c r="J60" s="344"/>
      <c r="K60" s="344"/>
      <c r="L60" s="344"/>
      <c r="M60" s="344"/>
      <c r="N60" s="344"/>
      <c r="O60" s="26"/>
    </row>
    <row r="61" spans="1:35" ht="15.75" customHeight="1" x14ac:dyDescent="0.25">
      <c r="B61" s="344" t="s">
        <v>46</v>
      </c>
      <c r="C61" s="344"/>
      <c r="D61" s="344"/>
      <c r="E61" s="344"/>
      <c r="F61" s="344"/>
      <c r="G61" s="344"/>
      <c r="H61" s="344"/>
      <c r="I61" s="344"/>
      <c r="J61" s="344"/>
      <c r="K61" s="344"/>
      <c r="L61" s="344"/>
      <c r="M61" s="344"/>
      <c r="N61" s="344"/>
      <c r="O61" s="40"/>
    </row>
  </sheetData>
  <mergeCells count="12">
    <mergeCell ref="B57:J57"/>
    <mergeCell ref="B58:J58"/>
    <mergeCell ref="B60:N60"/>
    <mergeCell ref="B61:N61"/>
    <mergeCell ref="P2:R2"/>
    <mergeCell ref="P4:R4"/>
    <mergeCell ref="B2:N2"/>
    <mergeCell ref="B3:N3"/>
    <mergeCell ref="B53:N53"/>
    <mergeCell ref="B55:N55"/>
    <mergeCell ref="B56:J56"/>
    <mergeCell ref="B4:J4"/>
  </mergeCells>
  <printOptions horizontalCentered="1"/>
  <pageMargins left="0.51181102362204722" right="0.51181102362204722" top="1.3779527559055118" bottom="0.78740157480314965" header="0.31496062992125984" footer="0.31496062992125984"/>
  <pageSetup paperSize="9" scale="62" orientation="portrait" verticalDpi="0" r:id="rId1"/>
  <headerFooter>
    <oddHeader>&amp;R&amp;"Arial,Negrito"&amp;18Anexo 2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>
    <tabColor rgb="FF92D050"/>
    <pageSetUpPr fitToPage="1"/>
  </sheetPr>
  <dimension ref="A1:T55"/>
  <sheetViews>
    <sheetView showGridLines="0" zoomScale="85" zoomScaleNormal="85" workbookViewId="0">
      <pane ySplit="7" topLeftCell="A8" activePane="bottomLeft" state="frozen"/>
      <selection activeCell="F13" sqref="F13"/>
      <selection pane="bottomLeft" activeCell="F13" sqref="F13"/>
    </sheetView>
  </sheetViews>
  <sheetFormatPr defaultColWidth="9.140625" defaultRowHeight="15.75" x14ac:dyDescent="0.25"/>
  <cols>
    <col min="1" max="1" width="1.7109375" style="7" customWidth="1"/>
    <col min="2" max="2" width="9.85546875" style="7" customWidth="1"/>
    <col min="3" max="3" width="0.42578125" style="7" customWidth="1"/>
    <col min="4" max="4" width="56.5703125" style="7" customWidth="1"/>
    <col min="5" max="5" width="0.5703125" style="7" customWidth="1"/>
    <col min="6" max="6" width="16.42578125" style="7" customWidth="1"/>
    <col min="7" max="7" width="0.42578125" style="7" customWidth="1"/>
    <col min="8" max="8" width="15.140625" style="7" customWidth="1"/>
    <col min="9" max="9" width="0.42578125" style="7" customWidth="1"/>
    <col min="10" max="10" width="16.85546875" style="7" customWidth="1"/>
    <col min="11" max="11" width="0.85546875" style="7" customWidth="1"/>
    <col min="12" max="12" width="19.85546875" style="7" customWidth="1"/>
    <col min="13" max="13" width="0.42578125" style="7" customWidth="1"/>
    <col min="14" max="14" width="19.7109375" style="7" customWidth="1"/>
    <col min="15" max="15" width="1.7109375" style="7" customWidth="1"/>
    <col min="16" max="16384" width="9.140625" style="7"/>
  </cols>
  <sheetData>
    <row r="1" spans="1:17" s="5" customFormat="1" x14ac:dyDescent="0.25">
      <c r="A1" s="1"/>
      <c r="B1" s="2"/>
      <c r="C1" s="1"/>
      <c r="D1" s="3"/>
      <c r="E1" s="1"/>
      <c r="F1" s="4"/>
      <c r="G1" s="1"/>
      <c r="H1" s="4"/>
      <c r="I1" s="1"/>
      <c r="J1" s="4"/>
      <c r="K1" s="1"/>
      <c r="L1" s="4"/>
      <c r="M1" s="1"/>
      <c r="O1" s="6"/>
    </row>
    <row r="2" spans="1:17" x14ac:dyDescent="0.25">
      <c r="A2" s="1"/>
      <c r="B2" s="344" t="s">
        <v>0</v>
      </c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1"/>
    </row>
    <row r="3" spans="1:17" s="5" customFormat="1" ht="15.6" customHeight="1" x14ac:dyDescent="0.25">
      <c r="A3" s="1"/>
      <c r="B3" s="344" t="s">
        <v>283</v>
      </c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6"/>
    </row>
    <row r="4" spans="1:17" x14ac:dyDescent="0.25">
      <c r="A4" s="1"/>
      <c r="B4" s="345" t="s">
        <v>72</v>
      </c>
      <c r="C4" s="345"/>
      <c r="D4" s="345"/>
      <c r="E4" s="345"/>
      <c r="F4" s="345"/>
      <c r="G4" s="345"/>
      <c r="H4" s="345"/>
      <c r="I4" s="345"/>
      <c r="J4" s="345"/>
      <c r="K4" s="345"/>
      <c r="L4" s="345"/>
      <c r="M4" s="345"/>
      <c r="N4" s="345"/>
      <c r="O4" s="1"/>
    </row>
    <row r="5" spans="1:17" ht="6.4" customHeight="1" x14ac:dyDescent="0.25">
      <c r="A5" s="1"/>
      <c r="B5" s="62"/>
      <c r="C5" s="9"/>
      <c r="D5" s="10"/>
      <c r="E5" s="1"/>
      <c r="F5" s="11"/>
      <c r="G5" s="9"/>
      <c r="H5" s="11"/>
      <c r="I5" s="9"/>
      <c r="J5" s="11"/>
      <c r="K5" s="1"/>
      <c r="L5" s="11"/>
      <c r="M5" s="9"/>
      <c r="N5" s="11"/>
      <c r="O5" s="1"/>
    </row>
    <row r="6" spans="1:17" ht="47.25" x14ac:dyDescent="0.25">
      <c r="A6" s="12"/>
      <c r="B6" s="13" t="s">
        <v>2</v>
      </c>
      <c r="C6" s="14"/>
      <c r="D6" s="15" t="s">
        <v>3</v>
      </c>
      <c r="E6" s="12"/>
      <c r="F6" s="16" t="s">
        <v>4</v>
      </c>
      <c r="G6" s="14"/>
      <c r="H6" s="16" t="s">
        <v>48</v>
      </c>
      <c r="I6" s="14"/>
      <c r="J6" s="16" t="s">
        <v>6</v>
      </c>
      <c r="K6" s="12"/>
      <c r="L6" s="16" t="s">
        <v>7</v>
      </c>
      <c r="M6" s="14"/>
      <c r="N6" s="17" t="s">
        <v>49</v>
      </c>
      <c r="O6" s="12"/>
    </row>
    <row r="7" spans="1:17" s="21" customFormat="1" ht="4.5" customHeight="1" x14ac:dyDescent="0.2">
      <c r="A7" s="1"/>
      <c r="B7" s="18"/>
      <c r="C7" s="9"/>
      <c r="D7" s="19"/>
      <c r="E7" s="1"/>
      <c r="F7" s="20"/>
      <c r="G7" s="9"/>
      <c r="H7" s="20"/>
      <c r="I7" s="9"/>
      <c r="J7" s="20"/>
      <c r="K7" s="1"/>
      <c r="L7" s="20"/>
      <c r="M7" s="9"/>
      <c r="N7" s="20"/>
      <c r="O7" s="1"/>
    </row>
    <row r="8" spans="1:17" x14ac:dyDescent="0.25">
      <c r="A8" s="1"/>
      <c r="B8" s="22">
        <f>IF('Reaj 2016 - Região ABC e GRU'!B8="","",'Reaj 2016 - Região ABC e GRU'!B8)</f>
        <v>1100</v>
      </c>
      <c r="C8" s="9"/>
      <c r="D8" s="64" t="s">
        <v>9</v>
      </c>
      <c r="E8" s="1"/>
      <c r="F8" s="66">
        <f>'Reaj 2016 - Região ABC e GRU'!P8</f>
        <v>398.98477157360406</v>
      </c>
      <c r="G8" s="67"/>
      <c r="H8" s="66">
        <f>'Reaj 2016 - Região ABC e GRU'!R8</f>
        <v>5.9847715736040605</v>
      </c>
      <c r="I8" s="67"/>
      <c r="J8" s="66">
        <f>'Reaj 2016 - Região ABC e GRU'!T8</f>
        <v>393</v>
      </c>
      <c r="K8" s="68"/>
      <c r="L8" s="66">
        <f>'Reaj 2016 - Região ABC e GRU'!V8</f>
        <v>2393.9086294416243</v>
      </c>
      <c r="M8" s="67"/>
      <c r="N8" s="66">
        <f>'Reaj 2016 - Região ABC e GRU'!X8</f>
        <v>2358</v>
      </c>
      <c r="O8" s="1"/>
      <c r="Q8" s="30"/>
    </row>
    <row r="9" spans="1:17" x14ac:dyDescent="0.25">
      <c r="A9" s="1"/>
      <c r="B9" s="22">
        <f>IF('Reaj 2016 - Região ABC e GRU'!B9="","",'Reaj 2016 - Região ABC e GRU'!B9)</f>
        <v>1124</v>
      </c>
      <c r="C9" s="9"/>
      <c r="D9" s="64" t="s">
        <v>10</v>
      </c>
      <c r="E9" s="1"/>
      <c r="F9" s="66">
        <f>'Reaj 2016 - Região ABC e GRU'!P9</f>
        <v>345.17766497461929</v>
      </c>
      <c r="G9" s="67"/>
      <c r="H9" s="66">
        <f>'Reaj 2016 - Região ABC e GRU'!R9</f>
        <v>5.1776649746192893</v>
      </c>
      <c r="I9" s="67"/>
      <c r="J9" s="66">
        <f>'Reaj 2016 - Região ABC e GRU'!T9</f>
        <v>340</v>
      </c>
      <c r="K9" s="68"/>
      <c r="L9" s="66">
        <f>'Reaj 2016 - Região ABC e GRU'!V9</f>
        <v>2071.0659898477156</v>
      </c>
      <c r="M9" s="67"/>
      <c r="N9" s="66">
        <f>'Reaj 2016 - Região ABC e GRU'!X9</f>
        <v>2040</v>
      </c>
      <c r="O9" s="1"/>
      <c r="Q9" s="30"/>
    </row>
    <row r="10" spans="1:17" x14ac:dyDescent="0.25">
      <c r="A10" s="1"/>
      <c r="B10" s="22">
        <v>1133</v>
      </c>
      <c r="C10" s="9"/>
      <c r="D10" s="64" t="s">
        <v>110</v>
      </c>
      <c r="E10" s="1"/>
      <c r="F10" s="66">
        <f>'Reaj 2016 - Região ABC e GRU'!P10</f>
        <v>340.10152284263961</v>
      </c>
      <c r="G10" s="67"/>
      <c r="H10" s="66">
        <f>'Reaj 2016 - Região ABC e GRU'!R10</f>
        <v>5.1015228426395938</v>
      </c>
      <c r="I10" s="67"/>
      <c r="J10" s="66">
        <f>'Reaj 2016 - Região ABC e GRU'!T10</f>
        <v>335</v>
      </c>
      <c r="K10" s="68"/>
      <c r="L10" s="66">
        <f>'Reaj 2016 - Região ABC e GRU'!V10</f>
        <v>2040.6091370558377</v>
      </c>
      <c r="M10" s="67"/>
      <c r="N10" s="66">
        <f>'Reaj 2016 - Região ABC e GRU'!X10</f>
        <v>2010</v>
      </c>
      <c r="O10" s="1"/>
      <c r="Q10" s="30"/>
    </row>
    <row r="11" spans="1:17" x14ac:dyDescent="0.25">
      <c r="A11" s="1"/>
      <c r="B11" s="22">
        <f>IF('Reaj 2016 - Região ABC e GRU'!B11="","",'Reaj 2016 - Região ABC e GRU'!B11)</f>
        <v>2007</v>
      </c>
      <c r="C11" s="9"/>
      <c r="D11" s="64" t="s">
        <v>102</v>
      </c>
      <c r="E11" s="1"/>
      <c r="F11" s="66">
        <f>'Reaj 2016 - Região ABC e GRU'!P11</f>
        <v>322.84263959390864</v>
      </c>
      <c r="G11" s="67"/>
      <c r="H11" s="66">
        <f>'Reaj 2016 - Região ABC e GRU'!R11</f>
        <v>4.8426395939086291</v>
      </c>
      <c r="I11" s="67"/>
      <c r="J11" s="66">
        <f>'Reaj 2016 - Região ABC e GRU'!T11</f>
        <v>318</v>
      </c>
      <c r="K11" s="68"/>
      <c r="L11" s="66">
        <f>'Reaj 2016 - Região ABC e GRU'!V11</f>
        <v>1937.0558375634519</v>
      </c>
      <c r="M11" s="67"/>
      <c r="N11" s="66">
        <f>'Reaj 2016 - Região ABC e GRU'!X11</f>
        <v>1908</v>
      </c>
      <c r="O11" s="1"/>
      <c r="Q11" s="30"/>
    </row>
    <row r="12" spans="1:17" x14ac:dyDescent="0.25">
      <c r="A12" s="1"/>
      <c r="B12" s="22">
        <f>IF('Reaj 2016 - Região ABC e GRU'!B13="","",'Reaj 2016 - Região ABC e GRU'!B13)</f>
        <v>1116</v>
      </c>
      <c r="C12" s="9"/>
      <c r="D12" s="64" t="s">
        <v>98</v>
      </c>
      <c r="E12" s="1"/>
      <c r="F12" s="66">
        <f>'Reaj 2016 - Região ABC e GRU'!P13</f>
        <v>359.39086294416245</v>
      </c>
      <c r="G12" s="67"/>
      <c r="H12" s="66">
        <f>'Reaj 2016 - Região ABC e GRU'!R13</f>
        <v>5.3908629441624365</v>
      </c>
      <c r="I12" s="67"/>
      <c r="J12" s="66">
        <f>'Reaj 2016 - Região ABC e GRU'!T13</f>
        <v>354</v>
      </c>
      <c r="K12" s="68"/>
      <c r="L12" s="66">
        <f>'Reaj 2016 - Região ABC e GRU'!V13</f>
        <v>2156.3451776649745</v>
      </c>
      <c r="M12" s="67"/>
      <c r="N12" s="66">
        <f>'Reaj 2016 - Região ABC e GRU'!X13</f>
        <v>2124</v>
      </c>
      <c r="O12" s="1"/>
      <c r="Q12" s="30"/>
    </row>
    <row r="13" spans="1:17" x14ac:dyDescent="0.25">
      <c r="A13" s="1"/>
      <c r="B13" s="22">
        <f>IF('Reaj 2016 - Região ABC e GRU'!B14="","",'Reaj 2016 - Região ABC e GRU'!B14)</f>
        <v>1107</v>
      </c>
      <c r="C13" s="9"/>
      <c r="D13" s="64" t="s">
        <v>12</v>
      </c>
      <c r="E13" s="1"/>
      <c r="F13" s="66">
        <f>'Reaj 2016 - Região ABC e GRU'!P14</f>
        <v>361.42131979695432</v>
      </c>
      <c r="G13" s="67"/>
      <c r="H13" s="66">
        <f>'Reaj 2016 - Região ABC e GRU'!R14</f>
        <v>5.4213197969543145</v>
      </c>
      <c r="I13" s="67"/>
      <c r="J13" s="66">
        <f>'Reaj 2016 - Região ABC e GRU'!T14</f>
        <v>356</v>
      </c>
      <c r="K13" s="68"/>
      <c r="L13" s="66">
        <f>'Reaj 2016 - Região ABC e GRU'!V14</f>
        <v>2168.5279187817259</v>
      </c>
      <c r="M13" s="67"/>
      <c r="N13" s="66">
        <f>'Reaj 2016 - Região ABC e GRU'!X14</f>
        <v>2136</v>
      </c>
      <c r="O13" s="1"/>
      <c r="Q13" s="30"/>
    </row>
    <row r="14" spans="1:17" x14ac:dyDescent="0.25">
      <c r="A14" s="1"/>
      <c r="B14" s="22">
        <f>IF('Reaj 2016 - Região ABC e GRU'!B15="","",'Reaj 2016 - Região ABC e GRU'!B15)</f>
        <v>2008</v>
      </c>
      <c r="C14" s="9"/>
      <c r="D14" s="64" t="s">
        <v>77</v>
      </c>
      <c r="E14" s="1"/>
      <c r="F14" s="66">
        <f>'Reaj 2016 - Região ABC e GRU'!P15</f>
        <v>322.84263959390864</v>
      </c>
      <c r="G14" s="67"/>
      <c r="H14" s="66">
        <f>'Reaj 2016 - Região ABC e GRU'!R15</f>
        <v>4.8426395939086291</v>
      </c>
      <c r="I14" s="67"/>
      <c r="J14" s="66">
        <f>'Reaj 2016 - Região ABC e GRU'!T15</f>
        <v>318</v>
      </c>
      <c r="K14" s="68"/>
      <c r="L14" s="66">
        <f>'Reaj 2016 - Região ABC e GRU'!V15</f>
        <v>1937.0558375634519</v>
      </c>
      <c r="M14" s="67"/>
      <c r="N14" s="66">
        <f>'Reaj 2016 - Região ABC e GRU'!X15</f>
        <v>1908</v>
      </c>
      <c r="O14" s="1"/>
      <c r="Q14" s="30"/>
    </row>
    <row r="15" spans="1:17" x14ac:dyDescent="0.25">
      <c r="A15" s="1"/>
      <c r="B15" s="22">
        <v>1130</v>
      </c>
      <c r="C15" s="9"/>
      <c r="D15" s="64" t="s">
        <v>83</v>
      </c>
      <c r="E15" s="1"/>
      <c r="F15" s="66">
        <f>'Reaj 2016 - Região ABC e GRU'!P16</f>
        <v>652.79187817258889</v>
      </c>
      <c r="G15" s="67"/>
      <c r="H15" s="66">
        <f>'Reaj 2016 - Região ABC e GRU'!R16</f>
        <v>9.7918781725888326</v>
      </c>
      <c r="I15" s="67"/>
      <c r="J15" s="66">
        <f>'Reaj 2016 - Região ABC e GRU'!T16</f>
        <v>643</v>
      </c>
      <c r="K15" s="68"/>
      <c r="L15" s="66">
        <f>'Reaj 2016 - Região ABC e GRU'!V16</f>
        <v>3916.7512690355334</v>
      </c>
      <c r="M15" s="67"/>
      <c r="N15" s="66">
        <f>'Reaj 2016 - Região ABC e GRU'!X16</f>
        <v>3858</v>
      </c>
      <c r="O15" s="1"/>
      <c r="Q15" s="30"/>
    </row>
    <row r="16" spans="1:17" x14ac:dyDescent="0.25">
      <c r="A16" s="1"/>
      <c r="B16" s="22">
        <f>IF('Reaj 2016 - Região ABC e GRU'!B18="","",'Reaj 2016 - Região ABC e GRU'!B18)</f>
        <v>1112</v>
      </c>
      <c r="C16" s="9"/>
      <c r="D16" s="64" t="s">
        <v>14</v>
      </c>
      <c r="E16" s="1"/>
      <c r="F16" s="66">
        <f>'Reaj 2016 - Região ABC e GRU'!P18</f>
        <v>345.17766497461929</v>
      </c>
      <c r="G16" s="67"/>
      <c r="H16" s="66">
        <f>'Reaj 2016 - Região ABC e GRU'!R18</f>
        <v>5.1776649746192893</v>
      </c>
      <c r="I16" s="67"/>
      <c r="J16" s="66">
        <f>'Reaj 2016 - Região ABC e GRU'!T18</f>
        <v>340</v>
      </c>
      <c r="K16" s="68"/>
      <c r="L16" s="66">
        <f>'Reaj 2016 - Região ABC e GRU'!V18</f>
        <v>2071.0659898477156</v>
      </c>
      <c r="M16" s="67"/>
      <c r="N16" s="66">
        <f>'Reaj 2016 - Região ABC e GRU'!X18</f>
        <v>2040</v>
      </c>
      <c r="O16" s="1"/>
      <c r="Q16" s="30"/>
    </row>
    <row r="17" spans="1:17" x14ac:dyDescent="0.25">
      <c r="A17" s="1"/>
      <c r="B17" s="22">
        <f>IF('Reaj 2016 - Região ABC e GRU'!B20="","",'Reaj 2016 - Região ABC e GRU'!B20)</f>
        <v>1117</v>
      </c>
      <c r="C17" s="9"/>
      <c r="D17" s="64" t="s">
        <v>91</v>
      </c>
      <c r="E17" s="1"/>
      <c r="F17" s="66">
        <f>'Reaj 2016 - Região ABC e GRU'!P20</f>
        <v>340.10152284263961</v>
      </c>
      <c r="G17" s="67"/>
      <c r="H17" s="66">
        <f>'Reaj 2016 - Região ABC e GRU'!R20</f>
        <v>5.1015228426395938</v>
      </c>
      <c r="I17" s="67"/>
      <c r="J17" s="66">
        <f>'Reaj 2016 - Região ABC e GRU'!T20</f>
        <v>335</v>
      </c>
      <c r="K17" s="68"/>
      <c r="L17" s="66">
        <f>'Reaj 2016 - Região ABC e GRU'!V20</f>
        <v>2040.6091370558377</v>
      </c>
      <c r="M17" s="67"/>
      <c r="N17" s="66">
        <f>'Reaj 2016 - Região ABC e GRU'!X20</f>
        <v>2010</v>
      </c>
      <c r="O17" s="1"/>
      <c r="Q17" s="30"/>
    </row>
    <row r="18" spans="1:17" x14ac:dyDescent="0.25">
      <c r="A18" s="1"/>
      <c r="B18" s="22">
        <f>IF('Reaj 2016 - Região ABC e GRU'!B21="","",'Reaj 2016 - Região ABC e GRU'!B21)</f>
        <v>1129</v>
      </c>
      <c r="C18" s="9"/>
      <c r="D18" s="64" t="s">
        <v>114</v>
      </c>
      <c r="E18" s="1"/>
      <c r="F18" s="66">
        <f>'Reaj 2016 - Região ABC e GRU'!P21</f>
        <v>340.10152284263961</v>
      </c>
      <c r="G18" s="67"/>
      <c r="H18" s="66">
        <f>'Reaj 2016 - Região ABC e GRU'!R21</f>
        <v>5.1015228426395938</v>
      </c>
      <c r="I18" s="67"/>
      <c r="J18" s="66">
        <f>'Reaj 2016 - Região ABC e GRU'!T21</f>
        <v>335</v>
      </c>
      <c r="K18" s="68"/>
      <c r="L18" s="66">
        <f>'Reaj 2016 - Região ABC e GRU'!V21</f>
        <v>2040.6091370558377</v>
      </c>
      <c r="M18" s="67"/>
      <c r="N18" s="66">
        <f>'Reaj 2016 - Região ABC e GRU'!X21</f>
        <v>2010</v>
      </c>
      <c r="O18" s="1"/>
      <c r="Q18" s="30"/>
    </row>
    <row r="19" spans="1:17" x14ac:dyDescent="0.25">
      <c r="A19" s="1"/>
      <c r="B19" s="22">
        <f>IF('Reaj 2016 - Região ABC e GRU'!B23="","",'Reaj 2016 - Região ABC e GRU'!B23)</f>
        <v>1120</v>
      </c>
      <c r="C19" s="9"/>
      <c r="D19" s="64" t="s">
        <v>92</v>
      </c>
      <c r="E19" s="1"/>
      <c r="F19" s="66">
        <f>'Reaj 2016 - Região ABC e GRU'!P23</f>
        <v>340.10152284263961</v>
      </c>
      <c r="G19" s="67"/>
      <c r="H19" s="66">
        <f>'Reaj 2016 - Região ABC e GRU'!R23</f>
        <v>5.1015228426395938</v>
      </c>
      <c r="I19" s="67"/>
      <c r="J19" s="66">
        <f>'Reaj 2016 - Região ABC e GRU'!T23</f>
        <v>335</v>
      </c>
      <c r="K19" s="68"/>
      <c r="L19" s="66">
        <f>'Reaj 2016 - Região ABC e GRU'!V23</f>
        <v>2040.6091370558377</v>
      </c>
      <c r="M19" s="67"/>
      <c r="N19" s="66">
        <f>'Reaj 2016 - Região ABC e GRU'!X23</f>
        <v>2010</v>
      </c>
      <c r="O19" s="1"/>
      <c r="Q19" s="30"/>
    </row>
    <row r="20" spans="1:17" x14ac:dyDescent="0.25">
      <c r="A20" s="1"/>
      <c r="B20" s="22">
        <v>1113</v>
      </c>
      <c r="C20" s="9"/>
      <c r="D20" s="64" t="s">
        <v>97</v>
      </c>
      <c r="E20" s="1"/>
      <c r="F20" s="66">
        <f>'Reaj 2016 - Região ABC e GRU'!P24</f>
        <v>340.10152284263961</v>
      </c>
      <c r="G20" s="67"/>
      <c r="H20" s="66">
        <f>'Reaj 2016 - Região ABC e GRU'!R24</f>
        <v>5.1015228426395938</v>
      </c>
      <c r="I20" s="67"/>
      <c r="J20" s="66">
        <f>'Reaj 2016 - Região ABC e GRU'!T24</f>
        <v>335</v>
      </c>
      <c r="K20" s="68"/>
      <c r="L20" s="66">
        <f>'Reaj 2016 - Região ABC e GRU'!V24</f>
        <v>2040.6091370558377</v>
      </c>
      <c r="M20" s="67"/>
      <c r="N20" s="66">
        <f>'Reaj 2016 - Região ABC e GRU'!X24</f>
        <v>2010</v>
      </c>
      <c r="O20" s="1"/>
      <c r="Q20" s="30"/>
    </row>
    <row r="21" spans="1:17" x14ac:dyDescent="0.25">
      <c r="A21" s="1"/>
      <c r="B21" s="22">
        <f>IF('Reaj 2016 - Região ABC e GRU'!B25="","",'Reaj 2016 - Região ABC e GRU'!B25)</f>
        <v>1105</v>
      </c>
      <c r="C21" s="9"/>
      <c r="D21" s="64" t="s">
        <v>15</v>
      </c>
      <c r="E21" s="1"/>
      <c r="F21" s="66">
        <f>'Reaj 2016 - Região ABC e GRU'!P25</f>
        <v>345.17766497461929</v>
      </c>
      <c r="G21" s="67"/>
      <c r="H21" s="66">
        <f>'Reaj 2016 - Região ABC e GRU'!R25</f>
        <v>5.1776649746192893</v>
      </c>
      <c r="I21" s="67"/>
      <c r="J21" s="66">
        <f>'Reaj 2016 - Região ABC e GRU'!T25</f>
        <v>340</v>
      </c>
      <c r="K21" s="68"/>
      <c r="L21" s="66">
        <f>'Reaj 2016 - Região ABC e GRU'!V25</f>
        <v>2071.0659898477156</v>
      </c>
      <c r="M21" s="67"/>
      <c r="N21" s="66">
        <f>'Reaj 2016 - Região ABC e GRU'!X25</f>
        <v>2040</v>
      </c>
      <c r="O21" s="1"/>
      <c r="Q21" s="30"/>
    </row>
    <row r="22" spans="1:17" x14ac:dyDescent="0.25">
      <c r="A22" s="1"/>
      <c r="B22" s="22">
        <f>IF('Reaj 2016 - Região ABC e GRU'!B27="","",'Reaj 2016 - Região ABC e GRU'!B27)</f>
        <v>1128</v>
      </c>
      <c r="C22" s="9"/>
      <c r="D22" s="64" t="s">
        <v>93</v>
      </c>
      <c r="E22" s="1"/>
      <c r="F22" s="66">
        <f>'Reaj 2016 - Região ABC e GRU'!P27</f>
        <v>340.10152284263961</v>
      </c>
      <c r="G22" s="67"/>
      <c r="H22" s="66">
        <f>'Reaj 2016 - Região ABC e GRU'!R27</f>
        <v>5.1015228426395938</v>
      </c>
      <c r="I22" s="67"/>
      <c r="J22" s="66">
        <f>'Reaj 2016 - Região ABC e GRU'!T27</f>
        <v>335</v>
      </c>
      <c r="K22" s="68"/>
      <c r="L22" s="66">
        <f>'Reaj 2016 - Região ABC e GRU'!V27</f>
        <v>2040.6091370558377</v>
      </c>
      <c r="M22" s="67"/>
      <c r="N22" s="66">
        <f>'Reaj 2016 - Região ABC e GRU'!X27</f>
        <v>2010</v>
      </c>
      <c r="O22" s="1"/>
      <c r="Q22" s="30"/>
    </row>
    <row r="23" spans="1:17" x14ac:dyDescent="0.25">
      <c r="A23" s="1"/>
      <c r="B23" s="22">
        <f>IF('Reaj 2016 - Região ABC e GRU'!B28="","",'Reaj 2016 - Região ABC e GRU'!B28)</f>
        <v>1125</v>
      </c>
      <c r="C23" s="9"/>
      <c r="D23" s="64" t="s">
        <v>17</v>
      </c>
      <c r="E23" s="1"/>
      <c r="F23" s="66">
        <f>'Reaj 2016 - Região ABC e GRU'!P28</f>
        <v>345.17766497461929</v>
      </c>
      <c r="G23" s="67"/>
      <c r="H23" s="66">
        <f>'Reaj 2016 - Região ABC e GRU'!R28</f>
        <v>5.1776649746192893</v>
      </c>
      <c r="I23" s="67"/>
      <c r="J23" s="66">
        <f>'Reaj 2016 - Região ABC e GRU'!T28</f>
        <v>340</v>
      </c>
      <c r="K23" s="68"/>
      <c r="L23" s="66">
        <f>'Reaj 2016 - Região ABC e GRU'!V28</f>
        <v>2071.0659898477156</v>
      </c>
      <c r="M23" s="67"/>
      <c r="N23" s="66">
        <f>'Reaj 2016 - Região ABC e GRU'!X28</f>
        <v>2040</v>
      </c>
      <c r="O23" s="1"/>
      <c r="Q23" s="30"/>
    </row>
    <row r="24" spans="1:17" x14ac:dyDescent="0.25">
      <c r="A24" s="1"/>
      <c r="B24" s="22">
        <f>IF('Reaj 2016 - Região ABC e GRU'!B30="","",'Reaj 2016 - Região ABC e GRU'!B30)</f>
        <v>1114</v>
      </c>
      <c r="C24" s="9"/>
      <c r="D24" s="64" t="s">
        <v>19</v>
      </c>
      <c r="E24" s="1"/>
      <c r="F24" s="66">
        <f>'Reaj 2016 - Região ABC e GRU'!P30</f>
        <v>345.17766497461929</v>
      </c>
      <c r="G24" s="67"/>
      <c r="H24" s="66">
        <f>'Reaj 2016 - Região ABC e GRU'!R30</f>
        <v>5.1776649746192893</v>
      </c>
      <c r="I24" s="67"/>
      <c r="J24" s="66">
        <f>'Reaj 2016 - Região ABC e GRU'!T30</f>
        <v>340</v>
      </c>
      <c r="K24" s="68"/>
      <c r="L24" s="66">
        <f>'Reaj 2016 - Região ABC e GRU'!V30</f>
        <v>2071.0659898477156</v>
      </c>
      <c r="M24" s="67"/>
      <c r="N24" s="66">
        <f>'Reaj 2016 - Região ABC e GRU'!X30</f>
        <v>2040</v>
      </c>
      <c r="O24" s="1"/>
      <c r="Q24" s="30"/>
    </row>
    <row r="25" spans="1:17" x14ac:dyDescent="0.25">
      <c r="A25" s="1"/>
      <c r="B25" s="22">
        <f>IF('Reaj 2016 - Região ABC e GRU'!B31="","",'Reaj 2016 - Região ABC e GRU'!B31)</f>
        <v>1132</v>
      </c>
      <c r="C25" s="9"/>
      <c r="D25" s="64" t="s">
        <v>94</v>
      </c>
      <c r="E25" s="1"/>
      <c r="F25" s="66">
        <f>'Reaj 2016 - Região ABC e GRU'!P31</f>
        <v>340.10152284263961</v>
      </c>
      <c r="G25" s="67"/>
      <c r="H25" s="66">
        <f>'Reaj 2016 - Região ABC e GRU'!R31</f>
        <v>5.1015228426395938</v>
      </c>
      <c r="I25" s="67"/>
      <c r="J25" s="66">
        <f>'Reaj 2016 - Região ABC e GRU'!T31</f>
        <v>335</v>
      </c>
      <c r="K25" s="68"/>
      <c r="L25" s="66">
        <f>'Reaj 2016 - Região ABC e GRU'!V31</f>
        <v>2040.6091370558377</v>
      </c>
      <c r="M25" s="67"/>
      <c r="N25" s="66">
        <f>'Reaj 2016 - Região ABC e GRU'!X31</f>
        <v>2010</v>
      </c>
      <c r="O25" s="1"/>
      <c r="Q25" s="30"/>
    </row>
    <row r="26" spans="1:17" x14ac:dyDescent="0.25">
      <c r="A26" s="1"/>
      <c r="B26" s="22">
        <f>IF('Reaj 2016 - Região ABC e GRU'!B32="","",'Reaj 2016 - Região ABC e GRU'!B32)</f>
        <v>1115</v>
      </c>
      <c r="C26" s="9"/>
      <c r="D26" s="64" t="s">
        <v>20</v>
      </c>
      <c r="E26" s="1"/>
      <c r="F26" s="66">
        <f>'Reaj 2016 - Região ABC e GRU'!P32</f>
        <v>345.17766497461929</v>
      </c>
      <c r="G26" s="67"/>
      <c r="H26" s="66">
        <f>'Reaj 2016 - Região ABC e GRU'!R32</f>
        <v>5.1776649746192893</v>
      </c>
      <c r="I26" s="67"/>
      <c r="J26" s="66">
        <f>'Reaj 2016 - Região ABC e GRU'!T32</f>
        <v>340</v>
      </c>
      <c r="K26" s="68"/>
      <c r="L26" s="66">
        <f>'Reaj 2016 - Região ABC e GRU'!V32</f>
        <v>2071.0659898477156</v>
      </c>
      <c r="M26" s="67"/>
      <c r="N26" s="66">
        <f>'Reaj 2016 - Região ABC e GRU'!X32</f>
        <v>2040</v>
      </c>
      <c r="O26" s="1"/>
      <c r="Q26" s="30"/>
    </row>
    <row r="27" spans="1:17" x14ac:dyDescent="0.25">
      <c r="A27" s="1"/>
      <c r="B27" s="22">
        <f>IF('Reaj 2016 - Região ABC e GRU'!B33="","",'Reaj 2016 - Região ABC e GRU'!B33)</f>
        <v>1126</v>
      </c>
      <c r="C27" s="9"/>
      <c r="D27" s="64" t="s">
        <v>44</v>
      </c>
      <c r="E27" s="1"/>
      <c r="F27" s="66">
        <f>'Reaj 2016 - Região ABC e GRU'!P33</f>
        <v>345.17766497461929</v>
      </c>
      <c r="G27" s="67"/>
      <c r="H27" s="66">
        <f>'Reaj 2016 - Região ABC e GRU'!R33</f>
        <v>5.1776649746192893</v>
      </c>
      <c r="I27" s="67"/>
      <c r="J27" s="66">
        <f>'Reaj 2016 - Região ABC e GRU'!T33</f>
        <v>340</v>
      </c>
      <c r="K27" s="68"/>
      <c r="L27" s="66">
        <f>'Reaj 2016 - Região ABC e GRU'!V33</f>
        <v>2071.0659898477156</v>
      </c>
      <c r="M27" s="67"/>
      <c r="N27" s="66">
        <f>'Reaj 2016 - Região ABC e GRU'!X33</f>
        <v>2040</v>
      </c>
      <c r="O27" s="1"/>
      <c r="Q27" s="30"/>
    </row>
    <row r="28" spans="1:17" x14ac:dyDescent="0.25">
      <c r="A28" s="1"/>
      <c r="B28" s="22">
        <f>IF('Reaj 2016 - Região ABC e GRU'!B34="","",'Reaj 2016 - Região ABC e GRU'!B34)</f>
        <v>1122</v>
      </c>
      <c r="C28" s="9"/>
      <c r="D28" s="64" t="s">
        <v>21</v>
      </c>
      <c r="E28" s="1"/>
      <c r="F28" s="66">
        <f>'Reaj 2016 - Região ABC e GRU'!P34</f>
        <v>361.42131979695432</v>
      </c>
      <c r="G28" s="67"/>
      <c r="H28" s="66">
        <f>'Reaj 2016 - Região ABC e GRU'!R34</f>
        <v>5.4213197969543145</v>
      </c>
      <c r="I28" s="67"/>
      <c r="J28" s="66">
        <f>'Reaj 2016 - Região ABC e GRU'!T34</f>
        <v>356</v>
      </c>
      <c r="K28" s="68"/>
      <c r="L28" s="66">
        <f>'Reaj 2016 - Região ABC e GRU'!V34</f>
        <v>2168.5279187817259</v>
      </c>
      <c r="M28" s="67"/>
      <c r="N28" s="66">
        <f>'Reaj 2016 - Região ABC e GRU'!X34</f>
        <v>2136</v>
      </c>
      <c r="O28" s="1"/>
      <c r="Q28" s="30"/>
    </row>
    <row r="29" spans="1:17" x14ac:dyDescent="0.25">
      <c r="A29" s="1"/>
      <c r="B29" s="22">
        <f>IF('Reaj 2016 - Região ABC e GRU'!B36="","",'Reaj 2016 - Região ABC e GRU'!B36)</f>
        <v>2009</v>
      </c>
      <c r="C29" s="9"/>
      <c r="D29" s="64" t="s">
        <v>78</v>
      </c>
      <c r="E29" s="1"/>
      <c r="F29" s="66">
        <f>'Reaj 2016 - Região ABC e GRU'!P36</f>
        <v>322.84263959390864</v>
      </c>
      <c r="G29" s="67"/>
      <c r="H29" s="66">
        <f>'Reaj 2016 - Região ABC e GRU'!R36</f>
        <v>4.8426395939086291</v>
      </c>
      <c r="I29" s="67"/>
      <c r="J29" s="66">
        <f>'Reaj 2016 - Região ABC e GRU'!T36</f>
        <v>318</v>
      </c>
      <c r="K29" s="68"/>
      <c r="L29" s="66">
        <f>'Reaj 2016 - Região ABC e GRU'!V36</f>
        <v>1937.0558375634519</v>
      </c>
      <c r="M29" s="67"/>
      <c r="N29" s="66">
        <f>'Reaj 2016 - Região ABC e GRU'!X36</f>
        <v>1908</v>
      </c>
      <c r="O29" s="1"/>
      <c r="Q29" s="30"/>
    </row>
    <row r="30" spans="1:17" x14ac:dyDescent="0.25">
      <c r="A30" s="1"/>
      <c r="B30" s="22">
        <f>IF('Reaj 2016 - Região ABC e GRU'!B37="","",'Reaj 2016 - Região ABC e GRU'!B37)</f>
        <v>1101</v>
      </c>
      <c r="C30" s="9"/>
      <c r="D30" s="64" t="s">
        <v>104</v>
      </c>
      <c r="E30" s="1"/>
      <c r="F30" s="66">
        <f>'Reaj 2016 - Região ABC e GRU'!P37</f>
        <v>361.42131979695432</v>
      </c>
      <c r="G30" s="67"/>
      <c r="H30" s="66">
        <f>'Reaj 2016 - Região ABC e GRU'!R37</f>
        <v>5.4213197969543145</v>
      </c>
      <c r="I30" s="67"/>
      <c r="J30" s="66">
        <f>'Reaj 2016 - Região ABC e GRU'!T37</f>
        <v>356</v>
      </c>
      <c r="K30" s="68"/>
      <c r="L30" s="66">
        <f>'Reaj 2016 - Região ABC e GRU'!V37</f>
        <v>2168.5279187817259</v>
      </c>
      <c r="M30" s="67"/>
      <c r="N30" s="66">
        <f>'Reaj 2016 - Região ABC e GRU'!X37</f>
        <v>2136</v>
      </c>
      <c r="O30" s="1"/>
      <c r="Q30" s="30"/>
    </row>
    <row r="31" spans="1:17" x14ac:dyDescent="0.25">
      <c r="A31" s="1"/>
      <c r="B31" s="22">
        <f>IF('Reaj 2016 - Região ABC e GRU'!B38="","",'Reaj 2016 - Região ABC e GRU'!B38)</f>
        <v>2010</v>
      </c>
      <c r="C31" s="9"/>
      <c r="D31" s="64" t="s">
        <v>79</v>
      </c>
      <c r="E31" s="1"/>
      <c r="F31" s="66">
        <f>'Reaj 2016 - Região ABC e GRU'!P38</f>
        <v>322.84263959390864</v>
      </c>
      <c r="G31" s="67"/>
      <c r="H31" s="66">
        <f>'Reaj 2016 - Região ABC e GRU'!R38</f>
        <v>4.8426395939086291</v>
      </c>
      <c r="I31" s="67"/>
      <c r="J31" s="66">
        <f>'Reaj 2016 - Região ABC e GRU'!T38</f>
        <v>318</v>
      </c>
      <c r="K31" s="68"/>
      <c r="L31" s="66">
        <f>'Reaj 2016 - Região ABC e GRU'!V38</f>
        <v>1937.0558375634519</v>
      </c>
      <c r="M31" s="67"/>
      <c r="N31" s="66">
        <f>'Reaj 2016 - Região ABC e GRU'!X38</f>
        <v>1908</v>
      </c>
      <c r="O31" s="1"/>
      <c r="Q31" s="30"/>
    </row>
    <row r="32" spans="1:17" x14ac:dyDescent="0.25">
      <c r="A32" s="1"/>
      <c r="B32" s="22">
        <f>IF('Reaj 2016 - Região ABC e GRU'!B39="","",'Reaj 2016 - Região ABC e GRU'!B39)</f>
        <v>1106</v>
      </c>
      <c r="C32" s="9"/>
      <c r="D32" s="64" t="s">
        <v>24</v>
      </c>
      <c r="E32" s="1"/>
      <c r="F32" s="66">
        <f>'Reaj 2016 - Região ABC e GRU'!P39</f>
        <v>345.17766497461929</v>
      </c>
      <c r="G32" s="67"/>
      <c r="H32" s="66">
        <f>'Reaj 2016 - Região ABC e GRU'!R39</f>
        <v>5.1776649746192893</v>
      </c>
      <c r="I32" s="67"/>
      <c r="J32" s="66">
        <f>'Reaj 2016 - Região ABC e GRU'!T39</f>
        <v>340</v>
      </c>
      <c r="K32" s="68"/>
      <c r="L32" s="66">
        <f>'Reaj 2016 - Região ABC e GRU'!V39</f>
        <v>2071.0659898477156</v>
      </c>
      <c r="M32" s="67"/>
      <c r="N32" s="66">
        <f>'Reaj 2016 - Região ABC e GRU'!X39</f>
        <v>2040</v>
      </c>
      <c r="O32" s="1"/>
      <c r="Q32" s="30"/>
    </row>
    <row r="33" spans="1:20" x14ac:dyDescent="0.25">
      <c r="A33" s="1"/>
      <c r="B33" s="22">
        <f>IF('Reaj 2016 - Região ABC e GRU'!B40="","",'Reaj 2016 - Região ABC e GRU'!B40)</f>
        <v>1131</v>
      </c>
      <c r="C33" s="9"/>
      <c r="D33" s="64" t="s">
        <v>25</v>
      </c>
      <c r="E33" s="1"/>
      <c r="F33" s="66">
        <f>'Reaj 2016 - Região ABC e GRU'!P40</f>
        <v>345.17766497461929</v>
      </c>
      <c r="G33" s="67"/>
      <c r="H33" s="66">
        <f>'Reaj 2016 - Região ABC e GRU'!R40</f>
        <v>5.1776649746192893</v>
      </c>
      <c r="I33" s="67"/>
      <c r="J33" s="66">
        <f>'Reaj 2016 - Região ABC e GRU'!T40</f>
        <v>340</v>
      </c>
      <c r="K33" s="68"/>
      <c r="L33" s="66">
        <f>'Reaj 2016 - Região ABC e GRU'!V40</f>
        <v>2071.0659898477156</v>
      </c>
      <c r="M33" s="67"/>
      <c r="N33" s="66">
        <f>'Reaj 2016 - Região ABC e GRU'!X40</f>
        <v>2040</v>
      </c>
      <c r="O33" s="1"/>
      <c r="Q33" s="30"/>
    </row>
    <row r="34" spans="1:20" x14ac:dyDescent="0.25">
      <c r="A34" s="1"/>
      <c r="B34" s="22">
        <f>'Reaj 2016 - Região ABC e GRU'!B41</f>
        <v>1104</v>
      </c>
      <c r="C34" s="9"/>
      <c r="D34" s="64" t="s">
        <v>95</v>
      </c>
      <c r="E34" s="1"/>
      <c r="F34" s="66">
        <f>'Reaj 2016 - Região ABC e GRU'!P41</f>
        <v>310.65989847715736</v>
      </c>
      <c r="G34" s="67"/>
      <c r="H34" s="66">
        <f>'Reaj 2016 - Região ABC e GRU'!R41</f>
        <v>4.6598984771573599</v>
      </c>
      <c r="I34" s="67"/>
      <c r="J34" s="66">
        <f>'Reaj 2016 - Região ABC e GRU'!T41</f>
        <v>306</v>
      </c>
      <c r="K34" s="68"/>
      <c r="L34" s="66">
        <f>'Reaj 2016 - Região ABC e GRU'!V41</f>
        <v>1863.959390862944</v>
      </c>
      <c r="M34" s="67"/>
      <c r="N34" s="66">
        <f>'Reaj 2016 - Região ABC e GRU'!X41</f>
        <v>1836</v>
      </c>
      <c r="O34" s="1"/>
      <c r="Q34" s="30"/>
    </row>
    <row r="35" spans="1:20" x14ac:dyDescent="0.25">
      <c r="A35" s="1"/>
      <c r="B35" s="22">
        <f>IF('Reaj 2016 - Região ABC e GRU'!B43="","",'Reaj 2016 - Região ABC e GRU'!B43)</f>
        <v>1111</v>
      </c>
      <c r="C35" s="9"/>
      <c r="D35" s="64" t="s">
        <v>40</v>
      </c>
      <c r="E35" s="1"/>
      <c r="F35" s="66">
        <f>'Reaj 2016 - Região ABC e GRU'!P43</f>
        <v>361.42131979695432</v>
      </c>
      <c r="G35" s="67"/>
      <c r="H35" s="66">
        <f>'Reaj 2016 - Região ABC e GRU'!R43</f>
        <v>5.4213197969543145</v>
      </c>
      <c r="I35" s="67"/>
      <c r="J35" s="66">
        <f>'Reaj 2016 - Região ABC e GRU'!T43</f>
        <v>356</v>
      </c>
      <c r="K35" s="68"/>
      <c r="L35" s="66">
        <f>'Reaj 2016 - Região ABC e GRU'!V43</f>
        <v>2168.5279187817259</v>
      </c>
      <c r="M35" s="67"/>
      <c r="N35" s="66">
        <f>'Reaj 2016 - Região ABC e GRU'!X43</f>
        <v>2136</v>
      </c>
      <c r="O35" s="1"/>
      <c r="Q35" s="30"/>
    </row>
    <row r="36" spans="1:20" x14ac:dyDescent="0.25">
      <c r="A36" s="1"/>
      <c r="B36" s="22">
        <f>IF('Reaj 2016 - Região ABC e GRU'!B44="","",'Reaj 2016 - Região ABC e GRU'!B44)</f>
        <v>2006</v>
      </c>
      <c r="C36" s="9"/>
      <c r="D36" s="64" t="s">
        <v>80</v>
      </c>
      <c r="E36" s="1"/>
      <c r="F36" s="66">
        <f>'Reaj 2016 - Região ABC e GRU'!P44</f>
        <v>322.84263959390864</v>
      </c>
      <c r="G36" s="67"/>
      <c r="H36" s="66">
        <f>'Reaj 2016 - Região ABC e GRU'!R44</f>
        <v>4.8426395939086291</v>
      </c>
      <c r="I36" s="67"/>
      <c r="J36" s="66">
        <f>'Reaj 2016 - Região ABC e GRU'!T44</f>
        <v>318</v>
      </c>
      <c r="K36" s="68"/>
      <c r="L36" s="66">
        <f>'Reaj 2016 - Região ABC e GRU'!V44</f>
        <v>1937.0558375634519</v>
      </c>
      <c r="M36" s="67"/>
      <c r="N36" s="66">
        <f>'Reaj 2016 - Região ABC e GRU'!X44</f>
        <v>1908</v>
      </c>
      <c r="O36" s="1"/>
      <c r="Q36" s="30"/>
    </row>
    <row r="37" spans="1:20" x14ac:dyDescent="0.25">
      <c r="A37" s="1"/>
      <c r="B37" s="22">
        <f>IF('Reaj 2016 - Região ABC e GRU'!B45="","",'Reaj 2016 - Região ABC e GRU'!B45)</f>
        <v>1102</v>
      </c>
      <c r="C37" s="9"/>
      <c r="D37" s="64" t="s">
        <v>26</v>
      </c>
      <c r="E37" s="1"/>
      <c r="F37" s="66">
        <f>'Reaj 2016 - Região ABC e GRU'!P45</f>
        <v>361.42131979695432</v>
      </c>
      <c r="G37" s="67"/>
      <c r="H37" s="66">
        <f>'Reaj 2016 - Região ABC e GRU'!R45</f>
        <v>5.4213197969543145</v>
      </c>
      <c r="I37" s="67"/>
      <c r="J37" s="66">
        <f>'Reaj 2016 - Região ABC e GRU'!T45</f>
        <v>356</v>
      </c>
      <c r="K37" s="68"/>
      <c r="L37" s="66">
        <f>'Reaj 2016 - Região ABC e GRU'!V45</f>
        <v>2168.5279187817259</v>
      </c>
      <c r="M37" s="67"/>
      <c r="N37" s="66">
        <f>'Reaj 2016 - Região ABC e GRU'!X45</f>
        <v>2136</v>
      </c>
      <c r="O37" s="1"/>
      <c r="Q37" s="30"/>
    </row>
    <row r="38" spans="1:20" x14ac:dyDescent="0.25">
      <c r="A38" s="1"/>
      <c r="B38" s="22">
        <f>IF('Reaj 2016 - Região ABC e GRU'!B46="","",'Reaj 2016 - Região ABC e GRU'!B46)</f>
        <v>2005</v>
      </c>
      <c r="C38" s="9"/>
      <c r="D38" s="64" t="s">
        <v>81</v>
      </c>
      <c r="E38" s="1"/>
      <c r="F38" s="66">
        <f>'Reaj 2016 - Região ABC e GRU'!P46</f>
        <v>322.84263959390864</v>
      </c>
      <c r="G38" s="67"/>
      <c r="H38" s="66">
        <f>'Reaj 2016 - Região ABC e GRU'!R46</f>
        <v>4.8426395939086291</v>
      </c>
      <c r="I38" s="67"/>
      <c r="J38" s="66">
        <f>'Reaj 2016 - Região ABC e GRU'!T46</f>
        <v>318</v>
      </c>
      <c r="K38" s="68"/>
      <c r="L38" s="66">
        <f>'Reaj 2016 - Região ABC e GRU'!V46</f>
        <v>1937.0558375634519</v>
      </c>
      <c r="M38" s="67"/>
      <c r="N38" s="66">
        <f>'Reaj 2016 - Região ABC e GRU'!X46</f>
        <v>1908</v>
      </c>
      <c r="O38" s="1"/>
      <c r="Q38" s="30"/>
      <c r="S38" s="209"/>
    </row>
    <row r="39" spans="1:20" ht="26.25" x14ac:dyDescent="0.25">
      <c r="A39" s="1"/>
      <c r="B39" s="22">
        <f>IF('Reaj 2016 - Região ABC e GRU'!B47="","",'Reaj 2016 - Região ABC e GRU'!B47)</f>
        <v>1108</v>
      </c>
      <c r="C39" s="9"/>
      <c r="D39" s="64" t="s">
        <v>112</v>
      </c>
      <c r="E39" s="1"/>
      <c r="F39" s="66">
        <f>'Reaj 2016 - Região ABC e GRU'!P47</f>
        <v>345.17766497461929</v>
      </c>
      <c r="G39" s="67"/>
      <c r="H39" s="66">
        <f>'Reaj 2016 - Região ABC e GRU'!R47</f>
        <v>5.1776649746192893</v>
      </c>
      <c r="I39" s="67"/>
      <c r="J39" s="66">
        <f>'Reaj 2016 - Região ABC e GRU'!T47</f>
        <v>340</v>
      </c>
      <c r="K39" s="68"/>
      <c r="L39" s="66">
        <f>'Reaj 2016 - Região ABC e GRU'!V47</f>
        <v>2071.0659898477156</v>
      </c>
      <c r="M39" s="67"/>
      <c r="N39" s="66">
        <f>'Reaj 2016 - Região ABC e GRU'!X47</f>
        <v>2040</v>
      </c>
      <c r="O39" s="1"/>
      <c r="Q39" s="30"/>
    </row>
    <row r="40" spans="1:20" x14ac:dyDescent="0.25">
      <c r="A40" s="1"/>
      <c r="B40" s="22">
        <f>IF('Reaj 2016 - Região ABC e GRU'!B49="","",'Reaj 2016 - Região ABC e GRU'!B49)</f>
        <v>1127</v>
      </c>
      <c r="C40" s="9"/>
      <c r="D40" s="64" t="s">
        <v>103</v>
      </c>
      <c r="E40" s="1"/>
      <c r="F40" s="66">
        <f>'Reaj 2016 - Região ABC e GRU'!P49</f>
        <v>340.10152284263961</v>
      </c>
      <c r="G40" s="67"/>
      <c r="H40" s="66">
        <f>'Reaj 2016 - Região ABC e GRU'!R49</f>
        <v>5.1015228426395938</v>
      </c>
      <c r="I40" s="67"/>
      <c r="J40" s="66">
        <f>'Reaj 2016 - Região ABC e GRU'!T49</f>
        <v>335</v>
      </c>
      <c r="K40" s="68"/>
      <c r="L40" s="66">
        <f>'Reaj 2016 - Região ABC e GRU'!V49</f>
        <v>2040.6091370558377</v>
      </c>
      <c r="M40" s="67"/>
      <c r="N40" s="66">
        <f>'Reaj 2016 - Região ABC e GRU'!X49</f>
        <v>2010</v>
      </c>
      <c r="O40" s="1"/>
      <c r="Q40" s="30"/>
    </row>
    <row r="41" spans="1:20" x14ac:dyDescent="0.25">
      <c r="A41" s="1"/>
      <c r="B41" s="22">
        <f>IF('Reaj 2016 - Região ABC e GRU'!B50="","",'Reaj 2016 - Região ABC e GRU'!B50)</f>
        <v>1123</v>
      </c>
      <c r="C41" s="9"/>
      <c r="D41" s="64" t="s">
        <v>28</v>
      </c>
      <c r="E41" s="1"/>
      <c r="F41" s="66">
        <f>'Reaj 2016 - Região ABC e GRU'!P50</f>
        <v>398.98477157360406</v>
      </c>
      <c r="G41" s="67"/>
      <c r="H41" s="66">
        <f>'Reaj 2016 - Região ABC e GRU'!R50</f>
        <v>5.9847715736040605</v>
      </c>
      <c r="I41" s="67"/>
      <c r="J41" s="66">
        <f>'Reaj 2016 - Região ABC e GRU'!T50</f>
        <v>393</v>
      </c>
      <c r="K41" s="68"/>
      <c r="L41" s="66">
        <f>'Reaj 2016 - Região ABC e GRU'!V50</f>
        <v>2393.9086294416243</v>
      </c>
      <c r="M41" s="67"/>
      <c r="N41" s="66">
        <f>'Reaj 2016 - Região ABC e GRU'!X50</f>
        <v>2358</v>
      </c>
      <c r="O41" s="1"/>
      <c r="Q41" s="30"/>
    </row>
    <row r="42" spans="1:20" x14ac:dyDescent="0.25">
      <c r="A42" s="1"/>
      <c r="B42" s="22">
        <f>IF('Reaj 2016 - Região ABC e GRU'!B51="","",'Reaj 2016 - Região ABC e GRU'!B51)</f>
        <v>1103</v>
      </c>
      <c r="C42" s="9"/>
      <c r="D42" s="64" t="s">
        <v>29</v>
      </c>
      <c r="E42" s="1"/>
      <c r="F42" s="66">
        <f>'Reaj 2016 - Região ABC e GRU'!P51</f>
        <v>398.98477157360406</v>
      </c>
      <c r="G42" s="67"/>
      <c r="H42" s="66">
        <f>'Reaj 2016 - Região ABC e GRU'!R51</f>
        <v>5.9847715736040605</v>
      </c>
      <c r="I42" s="67"/>
      <c r="J42" s="66">
        <f>'Reaj 2016 - Região ABC e GRU'!T51</f>
        <v>393</v>
      </c>
      <c r="K42" s="68"/>
      <c r="L42" s="66">
        <f>'Reaj 2016 - Região ABC e GRU'!V51</f>
        <v>2393.9086294416243</v>
      </c>
      <c r="M42" s="67"/>
      <c r="N42" s="66">
        <f>'Reaj 2016 - Região ABC e GRU'!X51</f>
        <v>2358</v>
      </c>
      <c r="O42" s="1"/>
      <c r="Q42" s="30"/>
    </row>
    <row r="43" spans="1:20" x14ac:dyDescent="0.25">
      <c r="A43" s="1"/>
      <c r="B43" s="22">
        <f>IF('Reaj 2016 - Região ABC e GRU'!B52="","",'Reaj 2016 - Região ABC e GRU'!B52)</f>
        <v>1163</v>
      </c>
      <c r="C43" s="9"/>
      <c r="D43" s="64" t="s">
        <v>30</v>
      </c>
      <c r="E43" s="1"/>
      <c r="F43" s="66">
        <f>'Reaj 2016 - Região ABC e GRU'!P52</f>
        <v>324.87309644670052</v>
      </c>
      <c r="G43" s="67"/>
      <c r="H43" s="66">
        <f>'Reaj 2016 - Região ABC e GRU'!R52</f>
        <v>4.8730964467005071</v>
      </c>
      <c r="I43" s="67"/>
      <c r="J43" s="66">
        <f>'Reaj 2016 - Região ABC e GRU'!T52</f>
        <v>320</v>
      </c>
      <c r="K43" s="68"/>
      <c r="L43" s="66">
        <f>'Reaj 2016 - Região ABC e GRU'!V52</f>
        <v>1949.2385786802031</v>
      </c>
      <c r="M43" s="67"/>
      <c r="N43" s="66">
        <f>'Reaj 2016 - Região ABC e GRU'!X52</f>
        <v>1920</v>
      </c>
      <c r="O43" s="1"/>
      <c r="Q43" s="30"/>
    </row>
    <row r="44" spans="1:20" x14ac:dyDescent="0.25">
      <c r="A44" s="9"/>
      <c r="B44" s="31"/>
      <c r="C44" s="9"/>
      <c r="D44" s="28"/>
      <c r="E44" s="28"/>
      <c r="F44" s="28"/>
      <c r="G44" s="9"/>
      <c r="H44" s="9"/>
      <c r="I44" s="9"/>
      <c r="J44" s="32"/>
      <c r="K44" s="28"/>
      <c r="L44" s="9"/>
      <c r="M44" s="9"/>
      <c r="N44" s="28"/>
      <c r="O44" s="9"/>
      <c r="Q44" s="30"/>
    </row>
    <row r="45" spans="1:20" x14ac:dyDescent="0.25">
      <c r="A45" s="33"/>
      <c r="B45" s="346" t="s">
        <v>31</v>
      </c>
      <c r="C45" s="346"/>
      <c r="D45" s="346"/>
      <c r="E45" s="346"/>
      <c r="F45" s="346"/>
      <c r="G45" s="346"/>
      <c r="H45" s="346"/>
      <c r="I45" s="346"/>
      <c r="J45" s="346"/>
      <c r="K45" s="346"/>
      <c r="L45" s="346"/>
      <c r="M45" s="346"/>
      <c r="N45" s="346"/>
      <c r="O45" s="33"/>
    </row>
    <row r="46" spans="1:20" x14ac:dyDescent="0.25">
      <c r="A46" s="9"/>
      <c r="B46" s="31"/>
      <c r="C46" s="9"/>
      <c r="D46" s="28"/>
      <c r="E46" s="28"/>
      <c r="F46" s="28"/>
      <c r="G46" s="9"/>
      <c r="H46" s="9"/>
      <c r="I46" s="9"/>
      <c r="J46" s="32"/>
      <c r="K46" s="28"/>
      <c r="L46" s="9"/>
      <c r="M46" s="9"/>
      <c r="N46" s="34"/>
      <c r="O46" s="9"/>
    </row>
    <row r="47" spans="1:20" x14ac:dyDescent="0.25">
      <c r="A47" s="35"/>
      <c r="B47" s="347" t="s">
        <v>32</v>
      </c>
      <c r="C47" s="347"/>
      <c r="D47" s="347"/>
      <c r="E47" s="347"/>
      <c r="F47" s="347"/>
      <c r="G47" s="347"/>
      <c r="H47" s="347"/>
      <c r="I47" s="347"/>
      <c r="J47" s="347"/>
      <c r="K47" s="347"/>
      <c r="L47" s="347"/>
      <c r="M47" s="347"/>
      <c r="N47" s="347"/>
      <c r="O47" s="35"/>
    </row>
    <row r="48" spans="1:20" ht="15" customHeight="1" x14ac:dyDescent="0.25">
      <c r="A48" s="9"/>
      <c r="B48" s="349" t="s">
        <v>284</v>
      </c>
      <c r="C48" s="349"/>
      <c r="D48" s="349"/>
      <c r="E48" s="349"/>
      <c r="F48" s="349"/>
      <c r="G48" s="349"/>
      <c r="H48" s="349"/>
      <c r="I48" s="349"/>
      <c r="J48" s="349"/>
      <c r="K48" s="9"/>
      <c r="M48" s="77"/>
      <c r="O48" s="77"/>
      <c r="Q48" s="77"/>
      <c r="S48" s="77"/>
      <c r="T48" s="171"/>
    </row>
    <row r="49" spans="1:15" x14ac:dyDescent="0.25">
      <c r="A49" s="9"/>
      <c r="B49" s="36"/>
      <c r="C49" s="9"/>
      <c r="D49" s="9"/>
      <c r="E49" s="9"/>
      <c r="F49" s="9"/>
      <c r="G49" s="9"/>
      <c r="H49" s="9"/>
      <c r="I49" s="9"/>
      <c r="J49" s="37"/>
      <c r="K49" s="9"/>
      <c r="L49" s="9"/>
      <c r="M49" s="9"/>
      <c r="N49" s="38"/>
      <c r="O49" s="9"/>
    </row>
    <row r="50" spans="1:15" x14ac:dyDescent="0.25">
      <c r="A50" s="35"/>
      <c r="B50" s="348" t="s">
        <v>90</v>
      </c>
      <c r="C50" s="348"/>
      <c r="D50" s="348"/>
      <c r="E50" s="348"/>
      <c r="F50" s="348"/>
      <c r="G50" s="348"/>
      <c r="H50" s="348"/>
      <c r="I50" s="348"/>
      <c r="J50" s="348"/>
      <c r="K50" s="63"/>
      <c r="L50" s="63"/>
      <c r="M50" s="9"/>
      <c r="N50" s="63"/>
      <c r="O50" s="35"/>
    </row>
    <row r="51" spans="1:15" x14ac:dyDescent="0.25">
      <c r="A51" s="35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9"/>
      <c r="N51" s="63"/>
      <c r="O51" s="35"/>
    </row>
    <row r="52" spans="1:15" x14ac:dyDescent="0.25">
      <c r="A52" s="35"/>
      <c r="B52" s="35"/>
      <c r="C52" s="9"/>
      <c r="D52" s="35"/>
      <c r="E52" s="35"/>
      <c r="F52" s="35"/>
      <c r="G52" s="9"/>
      <c r="H52" s="35"/>
      <c r="I52" s="9"/>
      <c r="J52" s="35"/>
      <c r="K52" s="35"/>
      <c r="L52" s="35"/>
      <c r="M52" s="9"/>
      <c r="N52" s="35"/>
      <c r="O52" s="35"/>
    </row>
    <row r="53" spans="1:15" ht="15.75" customHeight="1" x14ac:dyDescent="0.25">
      <c r="A53" s="26"/>
      <c r="B53" s="344" t="s">
        <v>111</v>
      </c>
      <c r="C53" s="344"/>
      <c r="D53" s="344"/>
      <c r="E53" s="344"/>
      <c r="F53" s="344"/>
      <c r="G53" s="344"/>
      <c r="H53" s="344"/>
      <c r="I53" s="344"/>
      <c r="J53" s="344"/>
      <c r="K53" s="344"/>
      <c r="L53" s="344"/>
      <c r="M53" s="344"/>
      <c r="N53" s="344"/>
      <c r="O53" s="26"/>
    </row>
    <row r="54" spans="1:15" x14ac:dyDescent="0.25">
      <c r="A54" s="26"/>
      <c r="B54" s="344" t="s">
        <v>46</v>
      </c>
      <c r="C54" s="344"/>
      <c r="D54" s="344"/>
      <c r="E54" s="344"/>
      <c r="F54" s="344"/>
      <c r="G54" s="344"/>
      <c r="H54" s="344"/>
      <c r="I54" s="344"/>
      <c r="J54" s="344"/>
      <c r="K54" s="344"/>
      <c r="L54" s="344"/>
      <c r="M54" s="344"/>
      <c r="N54" s="344"/>
      <c r="O54" s="26"/>
    </row>
    <row r="55" spans="1:15" x14ac:dyDescent="0.25"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</row>
  </sheetData>
  <mergeCells count="9">
    <mergeCell ref="B53:N53"/>
    <mergeCell ref="B54:N54"/>
    <mergeCell ref="B2:N2"/>
    <mergeCell ref="B3:N3"/>
    <mergeCell ref="B4:N4"/>
    <mergeCell ref="B45:N45"/>
    <mergeCell ref="B47:N47"/>
    <mergeCell ref="B50:J50"/>
    <mergeCell ref="B48:J48"/>
  </mergeCells>
  <printOptions horizontalCentered="1"/>
  <pageMargins left="0.51181102362204722" right="0.51181102362204722" top="1.3779527559055118" bottom="0.78740157480314965" header="0.31496062992125984" footer="0.31496062992125984"/>
  <pageSetup paperSize="9" scale="57" orientation="portrait" r:id="rId1"/>
  <headerFooter>
    <oddHeader>&amp;R&amp;"Arial,Negrito"&amp;18Anexo 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29</vt:i4>
      </vt:variant>
      <vt:variant>
        <vt:lpstr>Intervalos nomeados</vt:lpstr>
      </vt:variant>
      <vt:variant>
        <vt:i4>5</vt:i4>
      </vt:variant>
    </vt:vector>
  </HeadingPairs>
  <TitlesOfParts>
    <vt:vector size="34" baseType="lpstr">
      <vt:lpstr>Preços 2017 - Região N, NE e CO</vt:lpstr>
      <vt:lpstr>P. Promo Região N, NE e CO</vt:lpstr>
      <vt:lpstr>Reaj 2016 - Região N, NE e CO</vt:lpstr>
      <vt:lpstr>Preços 2017 - Região S e SE</vt:lpstr>
      <vt:lpstr>Preços 2017 - Polo BH</vt:lpstr>
      <vt:lpstr>P. Promo - Região S e SE</vt:lpstr>
      <vt:lpstr>P. Promo - Região S e SE _II</vt:lpstr>
      <vt:lpstr>Reaj 2016 - Região S e SE </vt:lpstr>
      <vt:lpstr>Preços 2017 - Região ABC e GRU</vt:lpstr>
      <vt:lpstr>P. Promo - Região ABC e GRU</vt:lpstr>
      <vt:lpstr>2017 2ºS - Região N, NE e CO</vt:lpstr>
      <vt:lpstr>Promo 2ºS - Região N, NE e CO I</vt:lpstr>
      <vt:lpstr>Promo 2ºS - Região N, NE e COII</vt:lpstr>
      <vt:lpstr>2017 2ºS - Região S e SE</vt:lpstr>
      <vt:lpstr>Preços 2017 - Polo BH (2)</vt:lpstr>
      <vt:lpstr>Promo 2ºS - Região S e SE I</vt:lpstr>
      <vt:lpstr>Promo 2ºS - Região S e SE II</vt:lpstr>
      <vt:lpstr>Promo 2ºS - Região S e SE III</vt:lpstr>
      <vt:lpstr>2017 2ºS - Região ABC e GRU</vt:lpstr>
      <vt:lpstr>Promo 2ºS - Região ABC e GRU</vt:lpstr>
      <vt:lpstr>Promo 2ºS - Região ABC e GRU II</vt:lpstr>
      <vt:lpstr>Promo 2ºS - Região ABC e GRUIII</vt:lpstr>
      <vt:lpstr>Reaj 2016 - Região ABC e GRU</vt:lpstr>
      <vt:lpstr>Regiões x Polos</vt:lpstr>
      <vt:lpstr>Regiões x Polos 2ºS</vt:lpstr>
      <vt:lpstr>Marketing</vt:lpstr>
      <vt:lpstr>Alterações</vt:lpstr>
      <vt:lpstr>Modelo</vt:lpstr>
      <vt:lpstr>ANEXO 2B</vt:lpstr>
      <vt:lpstr>'2017 2ºS - Região N, NE e CO'!Area_de_impressao</vt:lpstr>
      <vt:lpstr>'P. Promo Região N, NE e CO'!Area_de_impressao</vt:lpstr>
      <vt:lpstr>'Preços 2017 - Região N, NE e CO'!Area_de_impressao</vt:lpstr>
      <vt:lpstr>'Promo 2ºS - Região N, NE e CO I'!Area_de_impressao</vt:lpstr>
      <vt:lpstr>'Reaj 2016 - Região N, NE e CO'!Area_de_impressao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agata.pandolpho</dc:creator>
  <cp:lastModifiedBy>admin</cp:lastModifiedBy>
  <cp:lastPrinted>2017-05-13T20:18:37Z</cp:lastPrinted>
  <dcterms:created xsi:type="dcterms:W3CDTF">2014-05-30T18:27:32Z</dcterms:created>
  <dcterms:modified xsi:type="dcterms:W3CDTF">2017-07-24T12:57:09Z</dcterms:modified>
</cp:coreProperties>
</file>